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06" yWindow="65491" windowWidth="15210" windowHeight="11685" activeTab="0"/>
  </bookViews>
  <sheets>
    <sheet name="Annual Report" sheetId="1" r:id="rId1"/>
  </sheets>
  <definedNames>
    <definedName name="_Regression_Int" localSheetId="0" hidden="1">1</definedName>
    <definedName name="ARLastYear">'Annual Report'!$J$5</definedName>
    <definedName name="ARThisYear">'Annual Report'!$J$4</definedName>
    <definedName name="Cash">'Annual Report'!$J$2</definedName>
    <definedName name="CommonSharesLastYear">'Annual Report'!$J$15</definedName>
    <definedName name="CommonSharesThisYear">'Annual Report'!$J$14</definedName>
    <definedName name="CompanyID">'Annual Report'!$E$1</definedName>
    <definedName name="CostsLastYear">'Annual Report'!$J$21</definedName>
    <definedName name="CostsThisYear">'Annual Report'!$J$20</definedName>
    <definedName name="CurrentPrice">'Annual Report'!$J$32</definedName>
    <definedName name="CurrentPriceDate">'Annual Report'!$J$33</definedName>
    <definedName name="Dividends">'Annual Report'!$J$31</definedName>
    <definedName name="InventoriesLastYear">'Annual Report'!$J$7</definedName>
    <definedName name="InventoriesThisYear">'Annual Report'!$J$6</definedName>
    <definedName name="Investments">'Annual Report'!$J$3</definedName>
    <definedName name="LTDebtLastYear">'Annual Report'!$J$13</definedName>
    <definedName name="LTDebtThisYEar">'Annual Report'!$J$12</definedName>
    <definedName name="nDataItemsMissing">'Annual Report'!$J$35</definedName>
    <definedName name="NetCashOperationsLastYear">'Annual Report'!$J$29</definedName>
    <definedName name="NetCashOperationsThisYear">'Annual Report'!$J$28</definedName>
    <definedName name="NetProfitLastYear">'Annual Report'!$J$24</definedName>
    <definedName name="NetProfitThisYear">'Annual Report'!$J$23</definedName>
    <definedName name="PPEAcquisition">'Annual Report'!$J$30</definedName>
    <definedName name="PPELastYear">'Annual Report'!$J$10</definedName>
    <definedName name="PPEThisYear">'Annual Report'!$J$9</definedName>
    <definedName name="_xlnm.Print_Area" localSheetId="0">'Annual Report'!$A$1:$K$57</definedName>
    <definedName name="Print_Area_MI">'Annual Report'!$A$1:$M$56</definedName>
    <definedName name="PTP">'Annual Report'!$J$22</definedName>
    <definedName name="RevenuesLastYear">'Annual Report'!$J$19</definedName>
    <definedName name="RevenuesThisYear">'Annual Report'!$J$18</definedName>
    <definedName name="rngBalanceSheet">'Annual Report'!$J$2:$J$16</definedName>
    <definedName name="rngEarningsStatement">'Annual Report'!$J$18:$J$26</definedName>
    <definedName name="rngOtherData">'Annual Report'!$J$28:$J$33</definedName>
    <definedName name="TotalCurrentAssets">'Annual Report'!$J$8</definedName>
    <definedName name="TotalCurrentLiabilities">'Annual Report'!$J$11</definedName>
    <definedName name="TotalInterestCoverage">'Annual Report'!$J$26</definedName>
    <definedName name="TotalInterestPaidonDebt">'Annual Report'!$J$25</definedName>
    <definedName name="TotalStockholdersEquity">'Annual Report'!$J$16</definedName>
  </definedNames>
  <calcPr fullCalcOnLoad="1"/>
</workbook>
</file>

<file path=xl/comments1.xml><?xml version="1.0" encoding="utf-8"?>
<comments xmlns="http://schemas.openxmlformats.org/spreadsheetml/2006/main">
  <authors>
    <author>Bob Adams</author>
  </authors>
  <commentList>
    <comment ref="E29" authorId="0">
      <text>
        <r>
          <rPr>
            <sz val="9"/>
            <rFont val="Tahoma"/>
            <family val="2"/>
          </rPr>
          <t>Free Cashflow is what's left over after all capital spending has been deducted.  A margin of 10 represents a reasonable return on your investment.</t>
        </r>
        <r>
          <rPr>
            <sz val="8"/>
            <rFont val="Tahoma"/>
            <family val="0"/>
          </rPr>
          <t xml:space="preserve">
</t>
        </r>
        <r>
          <rPr>
            <sz val="9"/>
            <rFont val="Tahoma"/>
            <family val="2"/>
          </rPr>
          <t>If less than 10, what are they doing with their cash, and is that a reasonable use of cash?
Free Cashflow Margin = Net Cash from Operations - PP&amp;E - Dividends / Revenues</t>
        </r>
      </text>
    </comment>
    <comment ref="D35" authorId="0">
      <text>
        <r>
          <rPr>
            <sz val="9"/>
            <rFont val="Tahoma"/>
            <family val="2"/>
          </rPr>
          <t>Compares this year with last year.</t>
        </r>
        <r>
          <rPr>
            <sz val="8"/>
            <rFont val="Tahoma"/>
            <family val="0"/>
          </rPr>
          <t xml:space="preserve">
</t>
        </r>
      </text>
    </comment>
    <comment ref="E35" authorId="0">
      <text>
        <r>
          <rPr>
            <sz val="9"/>
            <rFont val="Tahoma"/>
            <family val="2"/>
          </rPr>
          <t>Compares this year with last year.</t>
        </r>
        <r>
          <rPr>
            <sz val="8"/>
            <rFont val="Tahoma"/>
            <family val="0"/>
          </rPr>
          <t xml:space="preserve">
</t>
        </r>
      </text>
    </comment>
    <comment ref="C37" authorId="0">
      <text>
        <r>
          <rPr>
            <sz val="9"/>
            <rFont val="Tahoma"/>
            <family val="2"/>
          </rPr>
          <t>This value represents the amount of cash purchased with each share of stock purchased, or held.  There is little risk in "cash", therefore the actual risk in each share of stock is the price per share less this amount.</t>
        </r>
        <r>
          <rPr>
            <sz val="8"/>
            <rFont val="Tahoma"/>
            <family val="0"/>
          </rPr>
          <t xml:space="preserve">
If this represents 20% or more of the stock price, it is becoming significant.</t>
        </r>
      </text>
    </comment>
    <comment ref="C41" authorId="0">
      <text>
        <r>
          <rPr>
            <sz val="9"/>
            <rFont val="Tahoma"/>
            <family val="2"/>
          </rPr>
          <t>Short-term debt is ignored.  There is normally enough cash available to pay the short-term debt.</t>
        </r>
        <r>
          <rPr>
            <sz val="8"/>
            <rFont val="Tahoma"/>
            <family val="0"/>
          </rPr>
          <t xml:space="preserve">
</t>
        </r>
      </text>
    </comment>
    <comment ref="C50" authorId="0">
      <text>
        <r>
          <rPr>
            <sz val="9"/>
            <rFont val="Tahoma"/>
            <family val="2"/>
          </rPr>
          <t>Higher is better, but it is related to the Cost of Sales and Inventory.  Too high a ratio may indicate a problem in Cost of Sales and/or Inventory.</t>
        </r>
        <r>
          <rPr>
            <sz val="8"/>
            <rFont val="Tahoma"/>
            <family val="0"/>
          </rPr>
          <t xml:space="preserve">
</t>
        </r>
      </text>
    </comment>
    <comment ref="C53" authorId="0">
      <text>
        <r>
          <rPr>
            <sz val="9"/>
            <rFont val="Tahoma"/>
            <family val="2"/>
          </rPr>
          <t>If money is spent on PP&amp;E, Sales should increase.  Plants under construction should not be included in the total as one cannot expect something under construction to increase sales.</t>
        </r>
        <r>
          <rPr>
            <sz val="8"/>
            <rFont val="Tahoma"/>
            <family val="0"/>
          </rPr>
          <t xml:space="preserve">
</t>
        </r>
      </text>
    </comment>
    <comment ref="C56" authorId="0">
      <text>
        <r>
          <rPr>
            <sz val="9"/>
            <rFont val="Tahoma"/>
            <family val="2"/>
          </rPr>
          <t>This ratio represents how much you must invest to receive one dollar worth of sales.  Compare to companies in the same industry.</t>
        </r>
        <r>
          <rPr>
            <sz val="8"/>
            <rFont val="Tahoma"/>
            <family val="0"/>
          </rPr>
          <t xml:space="preserve">
$</t>
        </r>
        <r>
          <rPr>
            <sz val="9"/>
            <rFont val="Tahoma"/>
            <family val="2"/>
          </rPr>
          <t>1 or less is very good, and greater than $3 is considered quite high.</t>
        </r>
      </text>
    </comment>
    <comment ref="E4" authorId="0">
      <text>
        <r>
          <rPr>
            <sz val="9"/>
            <rFont val="Tahoma"/>
            <family val="2"/>
          </rPr>
          <t>If AR is rising, investigate.  Is the industry suffering them same type of increase?</t>
        </r>
      </text>
    </comment>
    <comment ref="C5" authorId="0">
      <text>
        <r>
          <rPr>
            <sz val="9"/>
            <rFont val="Tahoma"/>
            <family val="2"/>
          </rPr>
          <t>How quickly are customers paying for goods received.  If a high number, there may be something wrong with the product.</t>
        </r>
      </text>
    </comment>
    <comment ref="C9" authorId="0">
      <text>
        <r>
          <rPr>
            <sz val="9"/>
            <rFont val="Tahoma"/>
            <family val="2"/>
          </rPr>
          <t xml:space="preserve">The best comparison is with other companies in the same industry.  This represents the time products sit on the shelf waiting to be sold.
</t>
        </r>
      </text>
    </comment>
    <comment ref="E8" authorId="0">
      <text>
        <r>
          <rPr>
            <sz val="9"/>
            <rFont val="Tahoma"/>
            <family val="2"/>
          </rPr>
          <t>If increasing, is the increase related to a company product, or is there a slowdown in the industry?</t>
        </r>
        <r>
          <rPr>
            <sz val="8"/>
            <rFont val="Tahoma"/>
            <family val="0"/>
          </rPr>
          <t xml:space="preserve">
</t>
        </r>
      </text>
    </comment>
    <comment ref="E14" authorId="0">
      <text>
        <r>
          <rPr>
            <sz val="9"/>
            <rFont val="Tahoma"/>
            <family val="2"/>
          </rPr>
          <t>If a company invests in a new plant or equipment, sales should increase once the plant/equipment is on line.  A decrease in PP&amp;E may not speak well for future growth of the company.
Look at the long term trend.  If the company has been spending heavily in the past few years, perhaps additional PP&amp;E expenditures are no longer necessary to provide a future need.
    Spending for PP&amp;E in a weak economy may indicate management is taking the long-term view, preparing to take market share when the economy improves.  You need to decide which is the case.</t>
        </r>
      </text>
    </comment>
    <comment ref="E17" authorId="0">
      <text>
        <r>
          <rPr>
            <sz val="9"/>
            <rFont val="Tahoma"/>
            <family val="2"/>
          </rPr>
          <t>If increasing, why?  Is the ROE (Sect. 2B of SSG) much higher than the intrerest rate the company has to pay on borrowed money?
If a company can borrow at a rate a few percentage points below the ROE, and debt isn't excessive, debt isn't necessarily bad.  Using other people's money to make more money is good management.</t>
        </r>
      </text>
    </comment>
    <comment ref="E23" authorId="0">
      <text>
        <r>
          <rPr>
            <sz val="9"/>
            <rFont val="Tahoma"/>
            <family val="2"/>
          </rPr>
          <t>If increasing, why?  Small increases may represent employee options, which, if given to all employees is normally good.</t>
        </r>
        <r>
          <rPr>
            <sz val="8"/>
            <rFont val="Tahoma"/>
            <family val="0"/>
          </rPr>
          <t xml:space="preserve">
</t>
        </r>
      </text>
    </comment>
    <comment ref="E25" authorId="0">
      <text>
        <r>
          <rPr>
            <sz val="9"/>
            <rFont val="Tahoma"/>
            <family val="2"/>
          </rPr>
          <t>If the Cost of Sales is increasing, Sales should increase too.</t>
        </r>
      </text>
    </comment>
    <comment ref="E32" authorId="0">
      <text>
        <r>
          <rPr>
            <sz val="9"/>
            <rFont val="Tahoma"/>
            <family val="2"/>
          </rPr>
          <t>This is a ratio between Net Income and Net Cash from Operations.  How efficient is the company in producing Earnings is the question answered here.  Compare to peer companies.</t>
        </r>
        <r>
          <rPr>
            <sz val="8"/>
            <rFont val="Tahoma"/>
            <family val="0"/>
          </rPr>
          <t xml:space="preserve">
</t>
        </r>
      </text>
    </comment>
    <comment ref="C44" authorId="0">
      <text>
        <r>
          <rPr>
            <sz val="9"/>
            <rFont val="Tahoma"/>
            <family val="2"/>
          </rPr>
          <t>A fairly severe test of the financial well being of a company.  Anything better than 1 is considered acceptable.</t>
        </r>
        <r>
          <rPr>
            <sz val="8"/>
            <rFont val="Tahoma"/>
            <family val="0"/>
          </rPr>
          <t xml:space="preserve">
</t>
        </r>
      </text>
    </comment>
    <comment ref="C47" authorId="0">
      <text>
        <r>
          <rPr>
            <sz val="9"/>
            <rFont val="Tahoma"/>
            <family val="2"/>
          </rPr>
          <t>A test to determine if the company has enough Assets over Liabilities to continue their business without needing to borrow.</t>
        </r>
        <r>
          <rPr>
            <sz val="8"/>
            <rFont val="Tahoma"/>
            <family val="0"/>
          </rPr>
          <t xml:space="preserve">
</t>
        </r>
      </text>
    </comment>
    <comment ref="E1" authorId="0">
      <text>
        <r>
          <rPr>
            <sz val="9"/>
            <rFont val="Tahoma"/>
            <family val="2"/>
          </rPr>
          <t xml:space="preserve">Importing OPS data (Excel only): 
1.  Go to the NAIC Site, enter the symbol for your company and save the data to your Hard Drive (Remember where). 
The saved file will be titled &lt;symbol&gt;.SSG.  If not, download the SSG data again by right clicking on the "SSG Data" download link, then  click on "Save Link As..." or "Save As..."
2.  Open the Excel spreadsheet, press the key combination Ctrl+I, find where you saved the SSG data, and double click on it.  The data will be imported into the spreadsheet.
NOTE -- Not all data required for the spreadsheet is available from OPS.  Any missing data will show ??? where the data should be entered.  Use the Annual Report data to fill in missing data. 
</t>
        </r>
      </text>
    </comment>
    <comment ref="E31" authorId="0">
      <text>
        <r>
          <rPr>
            <sz val="9"/>
            <rFont val="Tahoma"/>
            <family val="2"/>
          </rPr>
          <t xml:space="preserve">    Free Cashflow is the Net Cash provided by Operations less Dividends, less Property Plant &amp; Equipment.
    It is cash which can be used for any purpose management wishes --   it's what is left over after all expenses are paid.  It could be used to pay down debt, buy back shares, or used for new equipment or manufacturing plant, etc.  
    If Free Cashflow is not greater than the 10 year Bond rate, what is the company doing with it's cash?  It may mean there won't have enough to pay future Dividends, or it may mean it has been spent cash on new equipment or a plant.  If so, you need to determine if there will be an increased future need for the product produced.
    If Accounts Receivable and/or Inventories are showing an increasing trend, perhaps a new plant or equipment is not needed, for example.  Look at more than one year to see the long-term trend.</t>
        </r>
      </text>
    </comment>
    <comment ref="D3" authorId="0">
      <text>
        <r>
          <rPr>
            <sz val="9"/>
            <rFont val="Tahoma"/>
            <family val="2"/>
          </rPr>
          <t>Importing OPS data (Excel only): 
1.  Go to the NAIC Site, enter the symbol for your company and save the data to your Hard Drive (Remember where). 
The saved file will be titled &lt;symbol&gt;.SSG.  (Example:  INTC.SSG)             If not, download the SSG data again by right clicking on the "SSG Data" download link, then  click on "Save Link As..." or "Save As..."
2.  Open the Excel spreadsheet, press the key combination Ctrl+I (Hold down the Ctrl key while pressing the I key).  You will be asked where you saved the SSG data.  Find the file and double click on it.  The data will be imported into the spreadsheet.
NOTE -- Not all data required for the spreadsheet is available from OPS.  Any missing data will show ??? where the data should be entered.  Use the Annual Report data to fill in missing data. 
Sorry, this function will not work with the free version of Open Office.</t>
        </r>
      </text>
    </comment>
    <comment ref="B3" authorId="0">
      <text>
        <r>
          <rPr>
            <sz val="9"/>
            <rFont val="Tahoma"/>
            <family val="2"/>
          </rPr>
          <t xml:space="preserve">Hold down the Ctrl key and press the D key to delete all data.
Data can also be deleted by selecting one or more data cells (light green column) and press the Delete key.
</t>
        </r>
        <r>
          <rPr>
            <sz val="8"/>
            <rFont val="Tahoma"/>
            <family val="0"/>
          </rPr>
          <t xml:space="preserve">
</t>
        </r>
        <r>
          <rPr>
            <sz val="9"/>
            <rFont val="Tahoma"/>
            <family val="2"/>
          </rPr>
          <t xml:space="preserve">This function will not work with the free version of Open Office.
</t>
        </r>
      </text>
    </comment>
    <comment ref="E30" authorId="0">
      <text>
        <r>
          <rPr>
            <sz val="9"/>
            <rFont val="Tahoma"/>
            <family val="2"/>
          </rPr>
          <t xml:space="preserve">Free Cashflow can be used by management in any way they please -- buy back shares, acquire a company, invest in new property plant or equipment, etc.  It represents cash which you are purchasing at the time you buy a share of stock.  This means the amount at risk in buying a share is reduced by this amount.  </t>
        </r>
        <r>
          <rPr>
            <sz val="8"/>
            <rFont val="Tahoma"/>
            <family val="0"/>
          </rPr>
          <t xml:space="preserve">
</t>
        </r>
        <r>
          <rPr>
            <sz val="9"/>
            <rFont val="Tahoma"/>
            <family val="2"/>
          </rPr>
          <t>Buying cash has no risk.  Example:  If a share is priced at $30 and the "Free Cashflow per share" is equal to $10, only $20 is at risk for each share owned.  If this value represents 10% or more of the per share price, it is VERY positive.</t>
        </r>
      </text>
    </comment>
    <comment ref="E20" authorId="0">
      <text>
        <r>
          <rPr>
            <sz val="9"/>
            <rFont val="Tahoma"/>
            <family val="2"/>
          </rPr>
          <t>How many times does PreTax Profit exceed the interest paid on LT debt?  If less than 3, turn the page (find another company).  If less than 5 investigate -- Is the ROE (Sect. 2B of SSG) greater than the interest rate at which the company can borrow money?</t>
        </r>
        <r>
          <rPr>
            <sz val="8"/>
            <rFont val="Tahoma"/>
            <family val="0"/>
          </rPr>
          <t xml:space="preserve">
</t>
        </r>
        <r>
          <rPr>
            <sz val="9"/>
            <rFont val="Tahoma"/>
            <family val="2"/>
          </rPr>
          <t>If the company profits only exceed the payment on interest by 2-3 times, and there is a downturn in the market, the company may collapse.</t>
        </r>
      </text>
    </comment>
    <comment ref="J3" authorId="0">
      <text>
        <r>
          <rPr>
            <sz val="9"/>
            <rFont val="Tahoma"/>
            <family val="2"/>
          </rPr>
          <t>This cell may be left blank if appropriate data is not reported.  Many companies combine Cash and Marketable Securities.
If true, delete the ???.
NOTE:  If using OPS data, delete the ???.  ("Cash" from OPS includes Marketable Securities)</t>
        </r>
      </text>
    </comment>
    <comment ref="J9" authorId="0">
      <text>
        <r>
          <rPr>
            <sz val="9"/>
            <rFont val="Tahoma"/>
            <family val="2"/>
          </rPr>
          <t>??? indicates data is missing and it will be necessary to get appropriate data from the Annual Report or 10K.
The same is true of each cell containing 3 question marks (???).</t>
        </r>
      </text>
    </comment>
    <comment ref="J25" authorId="0">
      <text>
        <r>
          <rPr>
            <sz val="9"/>
            <rFont val="Tahoma"/>
            <family val="2"/>
          </rPr>
          <t xml:space="preserve">If data is taken from </t>
        </r>
        <r>
          <rPr>
            <u val="single"/>
            <sz val="9"/>
            <rFont val="Tahoma"/>
            <family val="2"/>
          </rPr>
          <t>OPS</t>
        </r>
        <r>
          <rPr>
            <sz val="9"/>
            <rFont val="Tahoma"/>
            <family val="2"/>
          </rPr>
          <t>, leave this cell blank and delete the ???.  
If Interest Paid isn't found  on the Earnings Statement, look at the bottom of the Cashflow Statement.</t>
        </r>
      </text>
    </comment>
    <comment ref="J26" authorId="0">
      <text>
        <r>
          <rPr>
            <sz val="9"/>
            <rFont val="Tahoma"/>
            <family val="2"/>
          </rPr>
          <t xml:space="preserve">If data is taken from the </t>
        </r>
        <r>
          <rPr>
            <u val="single"/>
            <sz val="9"/>
            <rFont val="Tahoma"/>
            <family val="2"/>
          </rPr>
          <t>Annual Report</t>
        </r>
        <r>
          <rPr>
            <sz val="9"/>
            <rFont val="Tahoma"/>
            <family val="2"/>
          </rPr>
          <t>, leave this cell blank and delete the ???
If you wish to compute the Interest Coverage using the Ann. Rpt data rather than that from OPS, enter the number from the Ann. Rpt (the cell marked "from Ann. Rpt") and delete any number in the "from OPS" cell.</t>
        </r>
      </text>
    </comment>
    <comment ref="J30" authorId="0">
      <text>
        <r>
          <rPr>
            <sz val="9"/>
            <rFont val="Tahoma"/>
            <family val="2"/>
          </rPr>
          <t>The Annual Report will show this as a negative number.  Do not enter it as a negative number here.
If a "net" figure is reported, go to the 10-K or an online source where the net data is shown in detail and analyze which expenditures should increase Revenues.  The attempt is to discover if capital expenditures are boosting Revenues at the same rate.   Normally  anything listed as "under construction" is excluded.</t>
        </r>
      </text>
    </comment>
    <comment ref="J31" authorId="0">
      <text>
        <r>
          <rPr>
            <sz val="9"/>
            <rFont val="Tahoma"/>
            <family val="2"/>
          </rPr>
          <t xml:space="preserve">The Annual Report will show this as a negative number.  Do not enter it as a negative number here.
</t>
        </r>
      </text>
    </comment>
    <comment ref="J33" authorId="0">
      <text>
        <r>
          <rPr>
            <sz val="9"/>
            <rFont val="Tahoma"/>
            <family val="2"/>
          </rPr>
          <t xml:space="preserve">Use  MM/DD/YYYY format.
</t>
        </r>
      </text>
    </comment>
  </commentList>
</comments>
</file>

<file path=xl/sharedStrings.xml><?xml version="1.0" encoding="utf-8"?>
<sst xmlns="http://schemas.openxmlformats.org/spreadsheetml/2006/main" count="144" uniqueCount="135">
  <si>
    <t>ANALYZING THE ANNUAL REPORT --</t>
  </si>
  <si>
    <t>The cheaper the paper, the more valuable the information -- Peter Lynch</t>
  </si>
  <si>
    <r>
      <t>(</t>
    </r>
    <r>
      <rPr>
        <sz val="8"/>
        <color indexed="17"/>
        <rFont val="Times New Roman"/>
        <family val="1"/>
      </rPr>
      <t>Company</t>
    </r>
    <r>
      <rPr>
        <sz val="8"/>
        <color indexed="17"/>
        <rFont val="Times New Roman"/>
        <family val="0"/>
      </rPr>
      <t>)</t>
    </r>
  </si>
  <si>
    <t>(Symbol)</t>
  </si>
  <si>
    <t>(Year of report)</t>
  </si>
  <si>
    <r>
      <t xml:space="preserve">Cash   </t>
    </r>
    <r>
      <rPr>
        <sz val="9"/>
        <color indexed="10"/>
        <rFont val="Times New Roman"/>
        <family val="1"/>
      </rPr>
      <t xml:space="preserve"> (see Balance Sheet)</t>
    </r>
  </si>
  <si>
    <t>Marketable Securities or Investments</t>
  </si>
  <si>
    <t>Accounts Receivable</t>
  </si>
  <si>
    <t>Change:</t>
  </si>
  <si>
    <t>Accounts Receivable this year</t>
  </si>
  <si>
    <t>Accounts Receivable prior year</t>
  </si>
  <si>
    <t>Inventories current year</t>
  </si>
  <si>
    <t>Inventories prior year</t>
  </si>
  <si>
    <t>Inventories</t>
  </si>
  <si>
    <t>Total Current Assets</t>
  </si>
  <si>
    <t>This Yr. Total Property Plant &amp; Equip.</t>
  </si>
  <si>
    <t>Prior Yr. Total Property Plant &amp; Equip.</t>
  </si>
  <si>
    <t>Total Current Liabilities</t>
  </si>
  <si>
    <t>Sales or Revenues</t>
  </si>
  <si>
    <t>Long-term Debt this year</t>
  </si>
  <si>
    <t>Sales to Accts Receivable Ratio. . . . . . . . . . . . . .</t>
  </si>
  <si>
    <t>Long-term Debt prior year</t>
  </si>
  <si>
    <t xml:space="preserve">Sales to Inventories Ratio. . . . . . . . . . . . . . . . . . . </t>
  </si>
  <si>
    <t>Common Shares Outstanding this Yr.</t>
  </si>
  <si>
    <t>Common Shares Outstanding prior Yr.</t>
  </si>
  <si>
    <t>Plant &amp; Equipment</t>
  </si>
  <si>
    <t>Total Stockholders Equity</t>
  </si>
  <si>
    <t>(Sales should be increasing as fast or faster).</t>
  </si>
  <si>
    <t>(see Consolidated Statement of Earnings)</t>
  </si>
  <si>
    <t>Total Sales or Revenues this Year</t>
  </si>
  <si>
    <t>Long-term Debt</t>
  </si>
  <si>
    <t>Total Sales or Revenues prior Year</t>
  </si>
  <si>
    <t>Cost of Sales</t>
  </si>
  <si>
    <t>Income before Taxes</t>
  </si>
  <si>
    <t>Total Interest Coverage</t>
  </si>
  <si>
    <t>[Pretax Profit + Total Interest Paid / Total Interest Paid]</t>
  </si>
  <si>
    <t>(see Statement of Cash Flows)</t>
  </si>
  <si>
    <t>Number of shares outstanding trend:</t>
  </si>
  <si>
    <t>Cash Position per Share:</t>
  </si>
  <si>
    <t xml:space="preserve">  Offers price support in falling market if positive.</t>
  </si>
  <si>
    <t>LT Debt to Equity Ratio:</t>
  </si>
  <si>
    <t>debt to equity.</t>
  </si>
  <si>
    <t>[Long-term Debt / Total Equity]</t>
  </si>
  <si>
    <t xml:space="preserve">  Normal Long-term Debt -- Less than 25% debt.</t>
  </si>
  <si>
    <t>Quick Ratio:</t>
  </si>
  <si>
    <t>to 1</t>
  </si>
  <si>
    <t>About 1:1 is normal.  The higher the better.</t>
  </si>
  <si>
    <t>[Cash+Markable Securities+Accts Rec. / Total Liabilities]</t>
  </si>
  <si>
    <t>Working Capital Ratio:</t>
  </si>
  <si>
    <t>About 2:1 is normal for manufacturer.  1:1 normal for Utilities.</t>
  </si>
  <si>
    <t>[Total Current Assets / Total Current Liabilities]</t>
  </si>
  <si>
    <t>Inventory Turnover Ratio:</t>
  </si>
  <si>
    <t>The higher the ratio the better. Indicates quality merchandise &amp; proper pricing.</t>
  </si>
  <si>
    <t>[Cost of Sales / Inventory]</t>
  </si>
  <si>
    <t>Plant Turnover Ratio:</t>
  </si>
  <si>
    <t>The higher the ratio the better.  If plant or equipment are added, sales should increase.</t>
  </si>
  <si>
    <t>(Sales / Prop. Plant &amp; Equip.)</t>
  </si>
  <si>
    <t>Price to Sales Ratio:</t>
  </si>
  <si>
    <t>This ratio will be higher for companies with high profit margins and growth.  Compare to same industry companies.</t>
  </si>
  <si>
    <t>Free Cash Flow Margin</t>
  </si>
  <si>
    <t>Be aware it takes time for a new plant to come on line and benefit sales.  Check to see what the funds for PP&amp;E were spent for.</t>
  </si>
  <si>
    <t>NOTE:  Ratios are more meaningful if compared to other companies in the same industry.</t>
  </si>
  <si>
    <t xml:space="preserve"> Inventory Turnover Days this year =</t>
  </si>
  <si>
    <t>Compare with other companies in the industry</t>
  </si>
  <si>
    <t>Below 60 is good - below 45 is superb</t>
  </si>
  <si>
    <t>Danger</t>
  </si>
  <si>
    <t>Caution</t>
  </si>
  <si>
    <t>Good</t>
  </si>
  <si>
    <t>The lower the amount the better.  This is the amount invested for each dollar of sales. This ratio is Industry sensitive.</t>
  </si>
  <si>
    <t>Very Good</t>
  </si>
  <si>
    <t xml:space="preserve">Pretax exceeds interest X times </t>
  </si>
  <si>
    <t>Days waiting for payment this year=</t>
  </si>
  <si>
    <t>Days waiting for payment prior year=</t>
  </si>
  <si>
    <t>This form is somewhat the same as using the SSG.  You'll find some items indicating a positive direction, and others not.  Use these results as a help in guiding your decision.  It does not</t>
  </si>
  <si>
    <t>provide absolute answers.  There is no form, or method, that provides "yes" or "no" answers when dealing with the stock market.</t>
  </si>
  <si>
    <t>Some Background on this form:</t>
  </si>
  <si>
    <t>Also note the number of days Inventories are held before they become a product and sold (See "Inventories" above).</t>
  </si>
  <si>
    <t>11a</t>
  </si>
  <si>
    <t>11b</t>
  </si>
  <si>
    <t>Cost of Sales this Year</t>
  </si>
  <si>
    <t>Cost of Sales prior Year</t>
  </si>
  <si>
    <t>This Yr.-Net Cash provided by Operations</t>
  </si>
  <si>
    <t>Prior Yr. -Net Cash provided by Operations</t>
  </si>
  <si>
    <t>Cashflow should increase at the same rate as Sales - or greater</t>
  </si>
  <si>
    <t>[Today's Price / Revenues per Share]</t>
  </si>
  <si>
    <t>Use the verbiage and the numerical results only as a guide in analyzing the company.</t>
  </si>
  <si>
    <t>11c</t>
  </si>
  <si>
    <t>Cashflow Growth</t>
  </si>
  <si>
    <t>[Curr. Yr. Cash from Operations/Prior Yr. Cash from Operations]</t>
  </si>
  <si>
    <t>[Curr. Yr. Shares/Prior Yr. Shares]</t>
  </si>
  <si>
    <t>This is a relatively severe test of a company's liquidity and its ability to meet short-term obligations.</t>
  </si>
  <si>
    <t>You can't damage the spreadsheet, so have fun.</t>
  </si>
  <si>
    <t>Net Income</t>
  </si>
  <si>
    <t>This Yr. Net Income</t>
  </si>
  <si>
    <t>Prior Yr. Net Income</t>
  </si>
  <si>
    <t>[Free Cash Flow / Sales]</t>
  </si>
  <si>
    <t>[Net Cash / Shrs outstanding]</t>
  </si>
  <si>
    <t>Net Cash</t>
  </si>
  <si>
    <t>Compare - Net Income with Net Cash</t>
  </si>
  <si>
    <t>Note the color legend located on the lower left of the form.  Much of the verbiage and many cells will display these colors, depending upon the results of the analysis.</t>
  </si>
  <si>
    <t>of dollars - except today's price</t>
  </si>
  <si>
    <t>Any number below 5 is worrisome.  A number below 3 is very worrisome</t>
  </si>
  <si>
    <t>[Cost of sales this year/Cost of sales prior year as a % change]</t>
  </si>
  <si>
    <t>Today's Price per Share</t>
  </si>
  <si>
    <t>Acquisition  of Property Plant &amp; Equipment</t>
  </si>
  <si>
    <r>
      <t xml:space="preserve">Earnings Confidence Rating -- </t>
    </r>
    <r>
      <rPr>
        <sz val="9"/>
        <rFont val="Times New Roman"/>
        <family val="1"/>
      </rPr>
      <t>Measures quality of Earnings</t>
    </r>
  </si>
  <si>
    <t>Total Dividends paid (if any)</t>
  </si>
  <si>
    <t>INSTRUCTIONS:</t>
  </si>
  <si>
    <t xml:space="preserve"> per share in cash beyond debt.</t>
  </si>
  <si>
    <t>Data Item(s) Are Missing</t>
  </si>
  <si>
    <t>11d</t>
  </si>
  <si>
    <r>
      <t xml:space="preserve">Using OPS data: 
</t>
    </r>
    <r>
      <rPr>
        <sz val="10"/>
        <rFont val="Times New Roman"/>
        <family val="1"/>
      </rPr>
      <t xml:space="preserve">1.  Go to the NAIC Site, enter the symbol for your company and save the data to your Hard Drive (Remember where). 
2.  Open the Excel spreadsheet, press the key combination Ctrl+I, find where you saved the SSG data, and double click on it.  The data will be imported into the spreadsheet.
NOTE -- Not all data required for the spreadsheet is available from OPS.  Any missing data will show ??? where the data should be entered.  Use the Annual Report to fill in missing data. </t>
    </r>
  </si>
  <si>
    <t xml:space="preserve">(The form is protected and does not allow the user to make changes to formulas, etc..  Therefore, as a user, you cannot make changes that will harm the form, or make it inoperative.)   </t>
  </si>
  <si>
    <t>It is suggested the OPS data be used as a preliminary check on the company only.  For a more accurrate evaluation of the company, update all data from the Annual Report or Internet source.  (Using a single source for all data is the best policy.)</t>
  </si>
  <si>
    <t>Be flexible when identifying data.  Companies don't always use the same words to describe items.  Judgment is also required to determine if some items will or will not be included.  If you don't understand what an item of data represents, call or e-mail, Investor Relations, and ask.</t>
  </si>
  <si>
    <t xml:space="preserve">2.  Fill in the data column (light green column), using data from the Annual Report "Balance Sheet", "Cash Flow" and "Statement of Income" pages.  All information will flow from the "data column" to the appropriate place on the form, to the left of the data column. Note the "key" numbers to the left of the data column.  They refer to keys on the example financial statements.  </t>
  </si>
  <si>
    <t>1.  Press Ctrl+D to delete all data.  Fill in the name of the company and date of the Annual Report.  Click on "File" then "Save As", and save the form using the company symbol as the name of the file, such as AnnRptINTC.xls</t>
  </si>
  <si>
    <t>The form was derived after reading what various authors recommended looking at when studying the Annual Report.  The authors I used are Peter Lynch, Warren Buffett, Benjamin Graham, and the NAIC Guide.  Therefore, the items studied in this form represent the same items recommended by these authors as study tools.</t>
  </si>
  <si>
    <t>NOTE:  If there are large changes in year to year results, check to see if acquisitions have skewed the results of the analysis</t>
  </si>
  <si>
    <r>
      <t xml:space="preserve">Return on free cashflow - </t>
    </r>
    <r>
      <rPr>
        <sz val="10"/>
        <rFont val="Times New Roman"/>
        <family val="1"/>
      </rPr>
      <t>compare to yield on 10 yr. bond</t>
    </r>
  </si>
  <si>
    <t>Free Cashflow per share</t>
  </si>
  <si>
    <t>Ctrl+I to insert OPS data.</t>
  </si>
  <si>
    <t xml:space="preserve">See the bottom of the form for instructions </t>
  </si>
  <si>
    <t>Press Ctrl+D to delete current data.</t>
  </si>
  <si>
    <t>Date of price quote</t>
  </si>
  <si>
    <t>10 Year Bond rate (see link below)</t>
  </si>
  <si>
    <t xml:space="preserve">The higher the number the higher the quality of Earnings. </t>
  </si>
  <si>
    <t>[Net Cash from Operations / Net Income]</t>
  </si>
  <si>
    <t>Click here to get 10 yr. Bond rate from the Internet</t>
  </si>
  <si>
    <t>Click here for company data from Internet</t>
  </si>
  <si>
    <t>One or less than one is very serious.  Earnings quality is very low.</t>
  </si>
  <si>
    <t>© Copyright 2000-2005 Bob Adams</t>
  </si>
  <si>
    <t>Thousnds</t>
  </si>
  <si>
    <t>Intel  INTC  2004</t>
  </si>
  <si>
    <t>version 2.71</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</si>
</sst>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000000000"/>
    <numFmt numFmtId="166" formatCode="0.00000000"/>
    <numFmt numFmtId="167" formatCode="0.0000000"/>
    <numFmt numFmtId="168" formatCode="0.000000"/>
    <numFmt numFmtId="169" formatCode="0.00000"/>
    <numFmt numFmtId="170" formatCode="0.0000"/>
    <numFmt numFmtId="171" formatCode="0.000"/>
    <numFmt numFmtId="172" formatCode="0.0"/>
    <numFmt numFmtId="173" formatCode="_(&quot;$&quot;* #,##0.0_);_(&quot;$&quot;* \(#,##0.0\);_(&quot;$&quot;* &quot;-&quot;??_);_(@_)"/>
    <numFmt numFmtId="174" formatCode="_(&quot;$&quot;* #,##0_);_(&quot;$&quot;* \(#,##0\);_(&quot;$&quot;* &quot;-&quot;??_);_(@_)"/>
    <numFmt numFmtId="175" formatCode="_(&quot;$&quot;* #,##0.000_);_(&quot;$&quot;* \(#,##0.000\);_(&quot;$&quot;* &quot;-&quot;??_);_(@_)"/>
    <numFmt numFmtId="176" formatCode="&quot;$&quot;#,##0.0_);\(&quot;$&quot;#,##0.0\)"/>
    <numFmt numFmtId="177" formatCode="&quot;$&quot;#,##0.000_);\(&quot;$&quot;#,##0.000\)"/>
    <numFmt numFmtId="178" formatCode="_(* #,##0.0_);_(* \(#,##0.0\);_(* &quot;-&quot;??_);_(@_)"/>
    <numFmt numFmtId="179" formatCode="_(* #,##0_);_(* \(#,##0\);_(* &quot;-&quot;??_);_(@_)"/>
    <numFmt numFmtId="180" formatCode="&quot;$&quot;#,##0.00"/>
    <numFmt numFmtId="181" formatCode="&quot;$&quot;#,##0.0"/>
    <numFmt numFmtId="182" formatCode="&quot;$&quot;#,##0"/>
    <numFmt numFmtId="183" formatCode="&quot;Yes&quot;;&quot;Yes&quot;;&quot;No&quot;"/>
    <numFmt numFmtId="184" formatCode="&quot;True&quot;;&quot;True&quot;;&quot;False&quot;"/>
    <numFmt numFmtId="185" formatCode="&quot;On&quot;;&quot;On&quot;;&quot;Off&quot;"/>
    <numFmt numFmtId="186" formatCode="[$€-2]\ #,##0.00_);[Red]\([$€-2]\ #,##0.00\)"/>
    <numFmt numFmtId="187" formatCode="0.0%"/>
    <numFmt numFmtId="188" formatCode="#,##0.0_);\(#,##0.0\)"/>
    <numFmt numFmtId="189" formatCode="[$-409]dddd\,\ mmmm\ dd\,\ yyyy"/>
    <numFmt numFmtId="190" formatCode="[$-409]dd\-mmm\-yy;@"/>
    <numFmt numFmtId="191" formatCode="0.00_);\(0.00\)"/>
    <numFmt numFmtId="192" formatCode="0_);\(0\)"/>
    <numFmt numFmtId="193" formatCode="#,##0.0"/>
    <numFmt numFmtId="194" formatCode="#,##0.000"/>
    <numFmt numFmtId="195" formatCode="#,##0.0000"/>
    <numFmt numFmtId="196" formatCode="#,##0.00000"/>
    <numFmt numFmtId="197" formatCode="#,##0.000000"/>
    <numFmt numFmtId="198" formatCode="mmm\-yyyy"/>
    <numFmt numFmtId="199" formatCode="00000"/>
  </numFmts>
  <fonts count="59">
    <font>
      <sz val="10"/>
      <name val="Courier"/>
      <family val="0"/>
    </font>
    <font>
      <b/>
      <sz val="10"/>
      <name val="Arial"/>
      <family val="0"/>
    </font>
    <font>
      <i/>
      <sz val="10"/>
      <name val="Arial"/>
      <family val="0"/>
    </font>
    <font>
      <b/>
      <i/>
      <sz val="10"/>
      <name val="Arial"/>
      <family val="0"/>
    </font>
    <font>
      <sz val="10"/>
      <name val="Arial"/>
      <family val="0"/>
    </font>
    <font>
      <b/>
      <sz val="14"/>
      <color indexed="12"/>
      <name val="Arial"/>
      <family val="0"/>
    </font>
    <font>
      <sz val="10"/>
      <color indexed="12"/>
      <name val="Arial"/>
      <family val="0"/>
    </font>
    <font>
      <sz val="10"/>
      <name val="Times New Roman"/>
      <family val="0"/>
    </font>
    <font>
      <sz val="8"/>
      <name val="Times New Roman"/>
      <family val="0"/>
    </font>
    <font>
      <i/>
      <sz val="8"/>
      <name val="Times New Roman"/>
      <family val="0"/>
    </font>
    <font>
      <sz val="9"/>
      <color indexed="12"/>
      <name val="Times New Roman"/>
      <family val="0"/>
    </font>
    <font>
      <sz val="9"/>
      <name val="Times New Roman"/>
      <family val="0"/>
    </font>
    <font>
      <b/>
      <i/>
      <sz val="10"/>
      <name val="Times New Roman"/>
      <family val="0"/>
    </font>
    <font>
      <b/>
      <sz val="10"/>
      <name val="Times New Roman"/>
      <family val="0"/>
    </font>
    <font>
      <b/>
      <sz val="10"/>
      <color indexed="16"/>
      <name val="Times New Roman"/>
      <family val="0"/>
    </font>
    <font>
      <sz val="9"/>
      <color indexed="17"/>
      <name val="Times New Roman"/>
      <family val="0"/>
    </font>
    <font>
      <sz val="8"/>
      <color indexed="8"/>
      <name val="Times New Roman"/>
      <family val="0"/>
    </font>
    <font>
      <sz val="10"/>
      <color indexed="8"/>
      <name val="Times New Roman"/>
      <family val="0"/>
    </font>
    <font>
      <b/>
      <sz val="8"/>
      <name val="Times New Roman"/>
      <family val="0"/>
    </font>
    <font>
      <b/>
      <sz val="9"/>
      <color indexed="16"/>
      <name val="Times New Roman"/>
      <family val="0"/>
    </font>
    <font>
      <i/>
      <sz val="10"/>
      <name val="Times New Roman"/>
      <family val="0"/>
    </font>
    <font>
      <sz val="10"/>
      <name val="Arial Narrow"/>
      <family val="0"/>
    </font>
    <font>
      <sz val="10"/>
      <color indexed="16"/>
      <name val="Times New Roman"/>
      <family val="0"/>
    </font>
    <font>
      <sz val="9"/>
      <color indexed="16"/>
      <name val="Times New Roman"/>
      <family val="0"/>
    </font>
    <font>
      <sz val="9"/>
      <name val="Arial"/>
      <family val="0"/>
    </font>
    <font>
      <sz val="9"/>
      <color indexed="10"/>
      <name val="Times New Roman"/>
      <family val="0"/>
    </font>
    <font>
      <sz val="10"/>
      <color indexed="10"/>
      <name val="Arial"/>
      <family val="2"/>
    </font>
    <font>
      <u val="single"/>
      <sz val="7.5"/>
      <color indexed="12"/>
      <name val="Courier"/>
      <family val="0"/>
    </font>
    <font>
      <sz val="8"/>
      <name val="Arial"/>
      <family val="2"/>
    </font>
    <font>
      <sz val="9"/>
      <color indexed="17"/>
      <name val="Arial"/>
      <family val="2"/>
    </font>
    <font>
      <sz val="8"/>
      <color indexed="17"/>
      <name val="Times New Roman"/>
      <family val="0"/>
    </font>
    <font>
      <sz val="8"/>
      <color indexed="17"/>
      <name val="Arial"/>
      <family val="0"/>
    </font>
    <font>
      <b/>
      <sz val="9"/>
      <color indexed="8"/>
      <name val="Times New Roman"/>
      <family val="1"/>
    </font>
    <font>
      <sz val="9"/>
      <color indexed="14"/>
      <name val="Times New Roman"/>
      <family val="1"/>
    </font>
    <font>
      <b/>
      <u val="single"/>
      <sz val="11"/>
      <name val="Times New Roman"/>
      <family val="1"/>
    </font>
    <font>
      <sz val="9"/>
      <color indexed="10"/>
      <name val="Arial"/>
      <family val="2"/>
    </font>
    <font>
      <sz val="7"/>
      <name val="Times New Roman"/>
      <family val="1"/>
    </font>
    <font>
      <b/>
      <sz val="10"/>
      <color indexed="53"/>
      <name val="Times New Roman"/>
      <family val="1"/>
    </font>
    <font>
      <sz val="10"/>
      <color indexed="60"/>
      <name val="Times New Roman"/>
      <family val="1"/>
    </font>
    <font>
      <b/>
      <sz val="9"/>
      <name val="Times New Roman"/>
      <family val="1"/>
    </font>
    <font>
      <sz val="10"/>
      <color indexed="52"/>
      <name val="Times New Roman"/>
      <family val="0"/>
    </font>
    <font>
      <sz val="10"/>
      <color indexed="52"/>
      <name val="Arial"/>
      <family val="0"/>
    </font>
    <font>
      <sz val="8"/>
      <name val="Tahoma"/>
      <family val="0"/>
    </font>
    <font>
      <sz val="9"/>
      <name val="Tahoma"/>
      <family val="2"/>
    </font>
    <font>
      <u val="single"/>
      <sz val="9"/>
      <name val="Tahoma"/>
      <family val="2"/>
    </font>
    <font>
      <b/>
      <sz val="10"/>
      <color indexed="8"/>
      <name val="Times New Roman"/>
      <family val="1"/>
    </font>
    <font>
      <b/>
      <sz val="10"/>
      <color indexed="10"/>
      <name val="Times New Roman"/>
      <family val="0"/>
    </font>
    <font>
      <b/>
      <i/>
      <sz val="10"/>
      <color indexed="53"/>
      <name val="Times New Roman"/>
      <family val="1"/>
    </font>
    <font>
      <sz val="11"/>
      <color indexed="53"/>
      <name val="Times New Roman"/>
      <family val="0"/>
    </font>
    <font>
      <u val="single"/>
      <sz val="10"/>
      <color indexed="36"/>
      <name val="Courier"/>
      <family val="0"/>
    </font>
    <font>
      <sz val="8"/>
      <color indexed="55"/>
      <name val="Arial"/>
      <family val="0"/>
    </font>
    <font>
      <b/>
      <i/>
      <sz val="12"/>
      <name val="Arial"/>
      <family val="2"/>
    </font>
    <font>
      <sz val="9"/>
      <color indexed="12"/>
      <name val="Courier"/>
      <family val="3"/>
    </font>
    <font>
      <sz val="7.5"/>
      <color indexed="12"/>
      <name val="Courier"/>
      <family val="3"/>
    </font>
    <font>
      <sz val="9"/>
      <color indexed="12"/>
      <name val="Arial"/>
      <family val="2"/>
    </font>
    <font>
      <sz val="8"/>
      <color indexed="12"/>
      <name val="Arial"/>
      <family val="2"/>
    </font>
    <font>
      <u val="single"/>
      <sz val="10"/>
      <name val="Arial"/>
      <family val="0"/>
    </font>
    <font>
      <sz val="9"/>
      <color indexed="16"/>
      <name val="Arial"/>
      <family val="0"/>
    </font>
    <font>
      <b/>
      <sz val="8"/>
      <name val="Courier"/>
      <family val="2"/>
    </font>
  </fonts>
  <fills count="11">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10"/>
        <bgColor indexed="64"/>
      </patternFill>
    </fill>
    <fill>
      <patternFill patternType="solid">
        <fgColor indexed="51"/>
        <bgColor indexed="64"/>
      </patternFill>
    </fill>
    <fill>
      <patternFill patternType="solid">
        <fgColor indexed="11"/>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s>
  <borders count="17">
    <border>
      <left/>
      <right/>
      <top/>
      <bottom/>
      <diagonal/>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medium">
        <color indexed="48"/>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color indexed="48"/>
      </bottom>
    </border>
    <border>
      <left>
        <color indexed="63"/>
      </left>
      <right style="thin">
        <color indexed="8"/>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9" fillId="0" borderId="0" applyNumberFormat="0" applyFill="0" applyBorder="0" applyAlignment="0" applyProtection="0"/>
    <xf numFmtId="0" fontId="27" fillId="0" borderId="0" applyNumberFormat="0" applyFill="0" applyBorder="0" applyAlignment="0" applyProtection="0"/>
    <xf numFmtId="9" fontId="4" fillId="0" borderId="0" applyFont="0" applyFill="0" applyBorder="0" applyAlignment="0" applyProtection="0"/>
  </cellStyleXfs>
  <cellXfs count="236">
    <xf numFmtId="0" fontId="0" fillId="0" borderId="0" xfId="0" applyAlignment="1">
      <alignment/>
    </xf>
    <xf numFmtId="0" fontId="4" fillId="0" borderId="0" xfId="0" applyFont="1" applyAlignment="1" applyProtection="1">
      <alignment/>
      <protection/>
    </xf>
    <xf numFmtId="0" fontId="4" fillId="0" borderId="0" xfId="0" applyFont="1" applyBorder="1" applyAlignment="1" applyProtection="1">
      <alignment/>
      <protection/>
    </xf>
    <xf numFmtId="0" fontId="7" fillId="0" borderId="0" xfId="0" applyFont="1" applyAlignment="1" applyProtection="1">
      <alignment/>
      <protection/>
    </xf>
    <xf numFmtId="0" fontId="8" fillId="0" borderId="0" xfId="0" applyFont="1" applyAlignment="1" applyProtection="1">
      <alignment horizontal="left"/>
      <protection/>
    </xf>
    <xf numFmtId="5" fontId="8" fillId="0" borderId="0" xfId="0" applyNumberFormat="1" applyFont="1" applyAlignment="1" applyProtection="1">
      <alignment/>
      <protection/>
    </xf>
    <xf numFmtId="0" fontId="14" fillId="0" borderId="0" xfId="0" applyFont="1" applyAlignment="1" applyProtection="1">
      <alignment/>
      <protection/>
    </xf>
    <xf numFmtId="0" fontId="7" fillId="0" borderId="0" xfId="0" applyFont="1" applyAlignment="1">
      <alignment/>
    </xf>
    <xf numFmtId="0" fontId="7" fillId="0" borderId="0" xfId="0" applyFont="1" applyBorder="1" applyAlignment="1" applyProtection="1">
      <alignment/>
      <protection/>
    </xf>
    <xf numFmtId="0" fontId="1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lignment/>
    </xf>
    <xf numFmtId="5" fontId="7" fillId="0" borderId="0" xfId="0" applyNumberFormat="1" applyFont="1" applyAlignment="1" applyProtection="1">
      <alignment/>
      <protection/>
    </xf>
    <xf numFmtId="0" fontId="20" fillId="0" borderId="0" xfId="0" applyFont="1" applyAlignment="1" applyProtection="1">
      <alignment horizontal="left"/>
      <protection/>
    </xf>
    <xf numFmtId="0" fontId="8" fillId="0" borderId="0" xfId="0" applyFont="1" applyAlignment="1" applyProtection="1">
      <alignment/>
      <protection/>
    </xf>
    <xf numFmtId="17" fontId="7" fillId="0" borderId="0" xfId="0" applyNumberFormat="1" applyFont="1" applyAlignment="1" applyProtection="1">
      <alignment/>
      <protection/>
    </xf>
    <xf numFmtId="0" fontId="21" fillId="0" borderId="0" xfId="0" applyFont="1" applyAlignment="1" applyProtection="1">
      <alignment/>
      <protection/>
    </xf>
    <xf numFmtId="0" fontId="8" fillId="0" borderId="0" xfId="0" applyFont="1" applyBorder="1" applyAlignment="1" applyProtection="1">
      <alignment horizontal="left"/>
      <protection/>
    </xf>
    <xf numFmtId="0" fontId="15" fillId="2" borderId="1" xfId="0" applyFont="1" applyFill="1" applyBorder="1" applyAlignment="1" applyProtection="1">
      <alignment horizontal="left"/>
      <protection/>
    </xf>
    <xf numFmtId="0" fontId="15" fillId="2" borderId="2" xfId="0" applyFont="1" applyFill="1" applyBorder="1" applyAlignment="1" applyProtection="1">
      <alignment horizontal="left"/>
      <protection/>
    </xf>
    <xf numFmtId="0" fontId="15" fillId="2" borderId="1" xfId="0" applyFont="1" applyFill="1" applyBorder="1" applyAlignment="1">
      <alignment/>
    </xf>
    <xf numFmtId="0" fontId="15" fillId="2" borderId="3" xfId="0" applyFont="1" applyFill="1" applyBorder="1" applyAlignment="1" applyProtection="1">
      <alignment horizontal="left"/>
      <protection/>
    </xf>
    <xf numFmtId="0" fontId="7" fillId="0" borderId="3" xfId="0" applyFont="1" applyBorder="1" applyAlignment="1" applyProtection="1">
      <alignment/>
      <protection/>
    </xf>
    <xf numFmtId="5" fontId="16" fillId="0" borderId="0" xfId="0" applyNumberFormat="1" applyFont="1" applyAlignment="1" applyProtection="1">
      <alignment horizontal="right"/>
      <protection/>
    </xf>
    <xf numFmtId="5" fontId="16" fillId="0" borderId="0" xfId="0" applyNumberFormat="1" applyFont="1" applyBorder="1" applyAlignment="1" applyProtection="1">
      <alignment horizontal="right"/>
      <protection/>
    </xf>
    <xf numFmtId="0" fontId="25" fillId="2" borderId="4" xfId="0" applyFont="1" applyFill="1" applyBorder="1" applyAlignment="1" applyProtection="1">
      <alignment horizontal="left"/>
      <protection/>
    </xf>
    <xf numFmtId="0" fontId="12" fillId="3" borderId="5" xfId="0" applyFont="1" applyFill="1" applyBorder="1" applyAlignment="1" applyProtection="1">
      <alignment horizontal="left"/>
      <protection/>
    </xf>
    <xf numFmtId="0" fontId="7" fillId="3" borderId="6" xfId="0" applyFont="1" applyFill="1" applyBorder="1" applyAlignment="1" applyProtection="1">
      <alignment/>
      <protection/>
    </xf>
    <xf numFmtId="5" fontId="7" fillId="3" borderId="6" xfId="0" applyNumberFormat="1" applyFont="1" applyFill="1" applyBorder="1" applyAlignment="1" applyProtection="1">
      <alignment/>
      <protection/>
    </xf>
    <xf numFmtId="0" fontId="7" fillId="3" borderId="6" xfId="0" applyFont="1" applyFill="1" applyBorder="1" applyAlignment="1" applyProtection="1">
      <alignment horizontal="right"/>
      <protection/>
    </xf>
    <xf numFmtId="5" fontId="17" fillId="3" borderId="6" xfId="0" applyNumberFormat="1" applyFont="1" applyFill="1" applyBorder="1" applyAlignment="1" applyProtection="1">
      <alignment/>
      <protection/>
    </xf>
    <xf numFmtId="0" fontId="12" fillId="3" borderId="5" xfId="0" applyFont="1" applyFill="1" applyBorder="1" applyAlignment="1" applyProtection="1">
      <alignment/>
      <protection/>
    </xf>
    <xf numFmtId="0" fontId="7" fillId="3" borderId="6" xfId="0" applyFont="1" applyFill="1" applyBorder="1" applyAlignment="1" applyProtection="1">
      <alignment horizontal="left"/>
      <protection/>
    </xf>
    <xf numFmtId="0" fontId="7" fillId="3" borderId="6" xfId="0" applyFont="1" applyFill="1" applyBorder="1" applyAlignment="1">
      <alignment/>
    </xf>
    <xf numFmtId="0" fontId="17" fillId="3" borderId="6" xfId="0" applyFont="1" applyFill="1" applyBorder="1" applyAlignment="1" applyProtection="1">
      <alignment horizontal="right"/>
      <protection/>
    </xf>
    <xf numFmtId="0" fontId="7" fillId="3" borderId="4" xfId="0" applyFont="1" applyFill="1" applyBorder="1" applyAlignment="1" applyProtection="1">
      <alignment/>
      <protection/>
    </xf>
    <xf numFmtId="0" fontId="13" fillId="3" borderId="5" xfId="0" applyFont="1" applyFill="1" applyBorder="1" applyAlignment="1" applyProtection="1">
      <alignment horizontal="left"/>
      <protection/>
    </xf>
    <xf numFmtId="0" fontId="13" fillId="3" borderId="4" xfId="0" applyFont="1" applyFill="1" applyBorder="1" applyAlignment="1" applyProtection="1">
      <alignment horizontal="left"/>
      <protection/>
    </xf>
    <xf numFmtId="0" fontId="13" fillId="3" borderId="4" xfId="0" applyFont="1" applyFill="1" applyBorder="1" applyAlignment="1">
      <alignment/>
    </xf>
    <xf numFmtId="0" fontId="13" fillId="3" borderId="5" xfId="0" applyFont="1" applyFill="1" applyBorder="1" applyAlignment="1">
      <alignment/>
    </xf>
    <xf numFmtId="0" fontId="4" fillId="0" borderId="0" xfId="0" applyFont="1" applyFill="1" applyAlignment="1" applyProtection="1">
      <alignment/>
      <protection/>
    </xf>
    <xf numFmtId="0" fontId="11" fillId="4" borderId="3" xfId="0" applyFont="1" applyFill="1" applyBorder="1" applyAlignment="1" applyProtection="1">
      <alignment horizontal="left"/>
      <protection/>
    </xf>
    <xf numFmtId="0" fontId="11" fillId="4" borderId="2" xfId="0" applyFont="1" applyFill="1" applyBorder="1" applyAlignment="1" applyProtection="1">
      <alignment horizontal="left"/>
      <protection/>
    </xf>
    <xf numFmtId="0" fontId="11" fillId="4" borderId="4" xfId="0" applyFont="1" applyFill="1" applyBorder="1" applyAlignment="1" applyProtection="1">
      <alignment horizontal="left"/>
      <protection/>
    </xf>
    <xf numFmtId="0" fontId="11" fillId="4" borderId="1" xfId="0" applyFont="1" applyFill="1" applyBorder="1" applyAlignment="1" applyProtection="1">
      <alignment horizontal="left"/>
      <protection/>
    </xf>
    <xf numFmtId="0" fontId="4" fillId="3" borderId="6" xfId="0" applyFont="1" applyFill="1" applyBorder="1" applyAlignment="1" applyProtection="1">
      <alignment/>
      <protection/>
    </xf>
    <xf numFmtId="0" fontId="7" fillId="0" borderId="0" xfId="0" applyFont="1" applyFill="1" applyBorder="1" applyAlignment="1" applyProtection="1">
      <alignment/>
      <protection/>
    </xf>
    <xf numFmtId="0" fontId="29" fillId="0" borderId="4" xfId="0" applyFont="1" applyBorder="1" applyAlignment="1" applyProtection="1">
      <alignment/>
      <protection/>
    </xf>
    <xf numFmtId="0" fontId="13" fillId="3" borderId="5" xfId="0" applyFont="1" applyFill="1" applyBorder="1" applyAlignment="1" applyProtection="1">
      <alignment horizontal="left"/>
      <protection/>
    </xf>
    <xf numFmtId="9" fontId="7" fillId="3" borderId="6" xfId="0" applyNumberFormat="1" applyFont="1" applyFill="1" applyBorder="1" applyAlignment="1" applyProtection="1">
      <alignment horizontal="left"/>
      <protection/>
    </xf>
    <xf numFmtId="0" fontId="9" fillId="0" borderId="7" xfId="0" applyFont="1" applyBorder="1" applyAlignment="1" applyProtection="1">
      <alignment horizontal="left"/>
      <protection/>
    </xf>
    <xf numFmtId="0" fontId="30" fillId="0" borderId="0" xfId="0" applyFont="1" applyAlignment="1" applyProtection="1">
      <alignment/>
      <protection/>
    </xf>
    <xf numFmtId="0" fontId="30" fillId="0" borderId="0" xfId="0" applyFont="1" applyAlignment="1" applyProtection="1">
      <alignment horizontal="right"/>
      <protection/>
    </xf>
    <xf numFmtId="0" fontId="31" fillId="0" borderId="7" xfId="0" applyFont="1" applyBorder="1" applyAlignment="1" applyProtection="1">
      <alignment horizontal="center"/>
      <protection/>
    </xf>
    <xf numFmtId="0" fontId="28" fillId="0" borderId="7" xfId="0" applyFont="1" applyFill="1" applyBorder="1" applyAlignment="1" applyProtection="1">
      <alignment horizontal="left"/>
      <protection/>
    </xf>
    <xf numFmtId="1" fontId="32" fillId="0" borderId="0" xfId="0" applyNumberFormat="1" applyFont="1" applyAlignment="1" applyProtection="1">
      <alignment horizontal="left"/>
      <protection/>
    </xf>
    <xf numFmtId="0" fontId="8" fillId="0" borderId="0" xfId="0" applyFont="1" applyAlignment="1" applyProtection="1">
      <alignment/>
      <protection/>
    </xf>
    <xf numFmtId="0" fontId="18" fillId="0" borderId="0" xfId="0" applyFont="1" applyAlignment="1" applyProtection="1">
      <alignment horizontal="right"/>
      <protection/>
    </xf>
    <xf numFmtId="0" fontId="7" fillId="0" borderId="0" xfId="0" applyFont="1" applyAlignment="1" applyProtection="1">
      <alignment horizontal="left"/>
      <protection/>
    </xf>
    <xf numFmtId="0" fontId="4" fillId="0" borderId="0" xfId="0" applyFont="1" applyAlignment="1" applyProtection="1">
      <alignment horizontal="center"/>
      <protection/>
    </xf>
    <xf numFmtId="0" fontId="7" fillId="0" borderId="8" xfId="0" applyFont="1" applyBorder="1" applyAlignment="1" applyProtection="1">
      <alignment/>
      <protection/>
    </xf>
    <xf numFmtId="0" fontId="7" fillId="5" borderId="8" xfId="0" applyFont="1" applyFill="1" applyBorder="1" applyAlignment="1">
      <alignment/>
    </xf>
    <xf numFmtId="0" fontId="7" fillId="6" borderId="8" xfId="0" applyFont="1" applyFill="1" applyBorder="1" applyAlignment="1">
      <alignment/>
    </xf>
    <xf numFmtId="0" fontId="7" fillId="7" borderId="8" xfId="0" applyFont="1" applyFill="1" applyBorder="1" applyAlignment="1" applyProtection="1">
      <alignment/>
      <protection/>
    </xf>
    <xf numFmtId="0" fontId="7" fillId="8" borderId="8" xfId="0" applyFont="1" applyFill="1" applyBorder="1" applyAlignment="1" applyProtection="1">
      <alignment/>
      <protection/>
    </xf>
    <xf numFmtId="1" fontId="32" fillId="0" borderId="8" xfId="0" applyNumberFormat="1" applyFont="1" applyBorder="1" applyAlignment="1" applyProtection="1">
      <alignment horizontal="center"/>
      <protection/>
    </xf>
    <xf numFmtId="0" fontId="4" fillId="3" borderId="4" xfId="0" applyFont="1" applyFill="1" applyBorder="1" applyAlignment="1" applyProtection="1">
      <alignment/>
      <protection/>
    </xf>
    <xf numFmtId="0" fontId="26" fillId="9" borderId="5" xfId="0" applyFont="1" applyFill="1" applyBorder="1" applyAlignment="1" applyProtection="1">
      <alignment horizontal="right"/>
      <protection locked="0"/>
    </xf>
    <xf numFmtId="0" fontId="6" fillId="9" borderId="4" xfId="0" applyFont="1" applyFill="1" applyBorder="1" applyAlignment="1" applyProtection="1">
      <alignment horizontal="left"/>
      <protection/>
    </xf>
    <xf numFmtId="0" fontId="35" fillId="0" borderId="4" xfId="0" applyFont="1" applyBorder="1" applyAlignment="1" applyProtection="1">
      <alignment/>
      <protection/>
    </xf>
    <xf numFmtId="0" fontId="24" fillId="3" borderId="6" xfId="0" applyFont="1" applyFill="1" applyBorder="1" applyAlignment="1" applyProtection="1">
      <alignment horizontal="right"/>
      <protection/>
    </xf>
    <xf numFmtId="0" fontId="36" fillId="0" borderId="0" xfId="0" applyFont="1" applyAlignment="1">
      <alignment/>
    </xf>
    <xf numFmtId="0" fontId="36" fillId="0" borderId="0" xfId="0" applyFont="1" applyFill="1" applyBorder="1" applyAlignment="1" applyProtection="1">
      <alignment horizontal="right"/>
      <protection/>
    </xf>
    <xf numFmtId="0" fontId="36" fillId="0" borderId="0" xfId="0" applyFont="1" applyFill="1" applyBorder="1" applyAlignment="1" applyProtection="1">
      <alignment/>
      <protection/>
    </xf>
    <xf numFmtId="0" fontId="36" fillId="2" borderId="0" xfId="0" applyFont="1" applyFill="1" applyAlignment="1" applyProtection="1">
      <alignment/>
      <protection/>
    </xf>
    <xf numFmtId="0" fontId="36" fillId="0" borderId="0" xfId="0" applyFont="1" applyAlignment="1" applyProtection="1">
      <alignment/>
      <protection/>
    </xf>
    <xf numFmtId="0" fontId="36" fillId="0" borderId="0" xfId="0" applyFont="1" applyBorder="1" applyAlignment="1" applyProtection="1">
      <alignment/>
      <protection/>
    </xf>
    <xf numFmtId="0" fontId="36" fillId="0" borderId="0" xfId="0" applyFont="1" applyAlignment="1" applyProtection="1">
      <alignment horizontal="right"/>
      <protection/>
    </xf>
    <xf numFmtId="0" fontId="36" fillId="0" borderId="3" xfId="0" applyFont="1" applyBorder="1" applyAlignment="1" applyProtection="1">
      <alignment/>
      <protection/>
    </xf>
    <xf numFmtId="0" fontId="13" fillId="3" borderId="5" xfId="0" applyFont="1" applyFill="1" applyBorder="1" applyAlignment="1" applyProtection="1">
      <alignment/>
      <protection/>
    </xf>
    <xf numFmtId="0" fontId="7" fillId="0" borderId="0" xfId="0" applyFont="1" applyFill="1" applyAlignment="1" applyProtection="1">
      <alignment/>
      <protection/>
    </xf>
    <xf numFmtId="0" fontId="13" fillId="3" borderId="6" xfId="0" applyFont="1" applyFill="1" applyBorder="1" applyAlignment="1" applyProtection="1">
      <alignment horizontal="center"/>
      <protection/>
    </xf>
    <xf numFmtId="0" fontId="39" fillId="3" borderId="5" xfId="0" applyFont="1" applyFill="1" applyBorder="1" applyAlignment="1" applyProtection="1">
      <alignment/>
      <protection/>
    </xf>
    <xf numFmtId="0" fontId="36" fillId="0" borderId="0" xfId="0" applyFont="1" applyFill="1" applyAlignment="1">
      <alignment/>
    </xf>
    <xf numFmtId="0" fontId="28" fillId="0" borderId="0" xfId="0" applyFont="1" applyAlignment="1" applyProtection="1">
      <alignment/>
      <protection/>
    </xf>
    <xf numFmtId="0" fontId="15" fillId="2" borderId="4" xfId="0" applyFont="1" applyFill="1" applyBorder="1" applyAlignment="1" applyProtection="1">
      <alignment horizontal="left"/>
      <protection/>
    </xf>
    <xf numFmtId="0" fontId="4" fillId="0" borderId="0" xfId="0" applyFont="1" applyAlignment="1" applyProtection="1">
      <alignment/>
      <protection/>
    </xf>
    <xf numFmtId="0" fontId="7" fillId="0" borderId="0" xfId="0" applyFont="1" applyBorder="1" applyAlignment="1" applyProtection="1">
      <alignment horizontal="left"/>
      <protection/>
    </xf>
    <xf numFmtId="0" fontId="7" fillId="0" borderId="3" xfId="0" applyFont="1" applyBorder="1" applyAlignment="1" applyProtection="1">
      <alignment horizontal="left"/>
      <protection/>
    </xf>
    <xf numFmtId="0" fontId="22" fillId="0" borderId="0" xfId="0" applyFont="1" applyAlignment="1" applyProtection="1">
      <alignment horizontal="left"/>
      <protection/>
    </xf>
    <xf numFmtId="0" fontId="7" fillId="0" borderId="0" xfId="0" applyFont="1" applyAlignment="1">
      <alignment horizontal="left"/>
    </xf>
    <xf numFmtId="0" fontId="14" fillId="0" borderId="0" xfId="0" applyFont="1" applyAlignment="1" applyProtection="1">
      <alignment horizontal="left"/>
      <protection/>
    </xf>
    <xf numFmtId="0" fontId="14" fillId="0" borderId="3" xfId="0" applyFont="1" applyBorder="1" applyAlignment="1" applyProtection="1">
      <alignment horizontal="left"/>
      <protection/>
    </xf>
    <xf numFmtId="0" fontId="19" fillId="0" borderId="0" xfId="0" applyFont="1" applyBorder="1" applyAlignment="1" applyProtection="1">
      <alignment horizontal="left"/>
      <protection/>
    </xf>
    <xf numFmtId="0" fontId="7" fillId="0" borderId="0" xfId="0" applyFont="1" applyAlignment="1" applyProtection="1">
      <alignment horizontal="right"/>
      <protection/>
    </xf>
    <xf numFmtId="0" fontId="14" fillId="0" borderId="0" xfId="0" applyFont="1" applyBorder="1" applyAlignment="1" applyProtection="1">
      <alignment horizontal="left"/>
      <protection/>
    </xf>
    <xf numFmtId="2" fontId="7" fillId="0" borderId="0" xfId="0" applyNumberFormat="1" applyFont="1" applyAlignment="1" applyProtection="1">
      <alignment/>
      <protection/>
    </xf>
    <xf numFmtId="0" fontId="7" fillId="0" borderId="0" xfId="0" applyFont="1" applyBorder="1" applyAlignment="1">
      <alignment horizontal="left"/>
    </xf>
    <xf numFmtId="0" fontId="14" fillId="0" borderId="3" xfId="0" applyFont="1" applyBorder="1" applyAlignment="1" applyProtection="1">
      <alignment horizontal="left"/>
      <protection/>
    </xf>
    <xf numFmtId="0" fontId="14" fillId="0" borderId="0" xfId="0" applyFont="1" applyAlignment="1" applyProtection="1">
      <alignment horizontal="left"/>
      <protection/>
    </xf>
    <xf numFmtId="0" fontId="40" fillId="0" borderId="0" xfId="0" applyFont="1" applyAlignment="1" applyProtection="1">
      <alignment/>
      <protection/>
    </xf>
    <xf numFmtId="5" fontId="40" fillId="0" borderId="0" xfId="0" applyNumberFormat="1" applyFont="1" applyAlignment="1" applyProtection="1">
      <alignment/>
      <protection/>
    </xf>
    <xf numFmtId="0" fontId="41" fillId="0" borderId="0" xfId="0" applyFont="1" applyAlignment="1" applyProtection="1">
      <alignment/>
      <protection/>
    </xf>
    <xf numFmtId="5" fontId="40" fillId="3" borderId="6" xfId="0" applyNumberFormat="1" applyFont="1" applyFill="1" applyBorder="1" applyAlignment="1" applyProtection="1">
      <alignment/>
      <protection/>
    </xf>
    <xf numFmtId="0" fontId="40" fillId="3" borderId="4" xfId="0" applyFont="1" applyFill="1" applyBorder="1" applyAlignment="1" applyProtection="1">
      <alignment/>
      <protection/>
    </xf>
    <xf numFmtId="5" fontId="40" fillId="3" borderId="4" xfId="0" applyNumberFormat="1" applyFont="1" applyFill="1" applyBorder="1" applyAlignment="1" applyProtection="1">
      <alignment/>
      <protection/>
    </xf>
    <xf numFmtId="0" fontId="24" fillId="4" borderId="1" xfId="0" applyFont="1" applyFill="1" applyBorder="1" applyAlignment="1" applyProtection="1">
      <alignment/>
      <protection/>
    </xf>
    <xf numFmtId="0" fontId="24" fillId="4" borderId="2" xfId="0" applyFont="1" applyFill="1" applyBorder="1" applyAlignment="1" applyProtection="1">
      <alignment/>
      <protection/>
    </xf>
    <xf numFmtId="0" fontId="37" fillId="0" borderId="0" xfId="0" applyFont="1" applyAlignment="1" applyProtection="1">
      <alignment horizontal="right"/>
      <protection/>
    </xf>
    <xf numFmtId="182" fontId="7" fillId="0" borderId="0" xfId="0" applyNumberFormat="1" applyFont="1" applyAlignment="1">
      <alignment/>
    </xf>
    <xf numFmtId="9" fontId="1" fillId="3" borderId="4" xfId="21" applyFont="1" applyFill="1" applyBorder="1" applyAlignment="1" applyProtection="1">
      <alignment horizontal="right"/>
      <protection/>
    </xf>
    <xf numFmtId="0" fontId="7" fillId="0" borderId="9" xfId="0" applyFont="1" applyBorder="1" applyAlignment="1" applyProtection="1">
      <alignment horizontal="left"/>
      <protection/>
    </xf>
    <xf numFmtId="0" fontId="7" fillId="0" borderId="9" xfId="0" applyFont="1" applyBorder="1" applyAlignment="1" applyProtection="1">
      <alignment horizontal="right"/>
      <protection/>
    </xf>
    <xf numFmtId="0" fontId="7" fillId="0" borderId="0" xfId="0" applyFont="1" applyAlignment="1" applyProtection="1" quotePrefix="1">
      <alignment horizontal="right"/>
      <protection/>
    </xf>
    <xf numFmtId="2" fontId="13" fillId="3" borderId="8" xfId="0" applyNumberFormat="1" applyFont="1" applyFill="1" applyBorder="1" applyAlignment="1" applyProtection="1">
      <alignment horizontal="right"/>
      <protection/>
    </xf>
    <xf numFmtId="9" fontId="13" fillId="3" borderId="6" xfId="0" applyNumberFormat="1" applyFont="1" applyFill="1" applyBorder="1" applyAlignment="1" applyProtection="1">
      <alignment horizontal="right"/>
      <protection/>
    </xf>
    <xf numFmtId="164" fontId="13" fillId="3" borderId="6" xfId="0" applyNumberFormat="1" applyFont="1" applyFill="1" applyBorder="1" applyAlignment="1" applyProtection="1">
      <alignment horizontal="right"/>
      <protection/>
    </xf>
    <xf numFmtId="9" fontId="13" fillId="3" borderId="4" xfId="0" applyNumberFormat="1" applyFont="1" applyFill="1" applyBorder="1" applyAlignment="1" applyProtection="1">
      <alignment horizontal="right"/>
      <protection/>
    </xf>
    <xf numFmtId="9" fontId="13" fillId="3" borderId="4" xfId="21" applyFont="1" applyFill="1" applyBorder="1" applyAlignment="1" applyProtection="1">
      <alignment horizontal="right"/>
      <protection/>
    </xf>
    <xf numFmtId="172" fontId="13" fillId="3" borderId="6" xfId="0" applyNumberFormat="1" applyFont="1" applyFill="1" applyBorder="1" applyAlignment="1" applyProtection="1">
      <alignment horizontal="right"/>
      <protection/>
    </xf>
    <xf numFmtId="44" fontId="13" fillId="3" borderId="6" xfId="17" applyNumberFormat="1" applyFont="1" applyFill="1" applyBorder="1" applyAlignment="1">
      <alignment horizontal="right"/>
    </xf>
    <xf numFmtId="0" fontId="7" fillId="3" borderId="6" xfId="0" applyFont="1" applyFill="1" applyBorder="1" applyAlignment="1" applyProtection="1" quotePrefix="1">
      <alignment horizontal="left"/>
      <protection/>
    </xf>
    <xf numFmtId="180" fontId="13" fillId="3" borderId="6" xfId="0" applyNumberFormat="1" applyFont="1" applyFill="1" applyBorder="1" applyAlignment="1" applyProtection="1">
      <alignment horizontal="right"/>
      <protection/>
    </xf>
    <xf numFmtId="0" fontId="7" fillId="0" borderId="10" xfId="0" applyFont="1" applyBorder="1" applyAlignment="1" applyProtection="1">
      <alignment wrapText="1"/>
      <protection/>
    </xf>
    <xf numFmtId="192" fontId="32" fillId="6" borderId="1" xfId="0" applyNumberFormat="1" applyFont="1" applyFill="1" applyBorder="1" applyAlignment="1" applyProtection="1">
      <alignment horizontal="left"/>
      <protection/>
    </xf>
    <xf numFmtId="9" fontId="13" fillId="3" borderId="8" xfId="0" applyNumberFormat="1" applyFont="1" applyFill="1" applyBorder="1" applyAlignment="1" applyProtection="1">
      <alignment horizontal="right"/>
      <protection/>
    </xf>
    <xf numFmtId="188" fontId="10" fillId="9" borderId="11" xfId="0" applyNumberFormat="1" applyFont="1" applyFill="1" applyBorder="1" applyAlignment="1" applyProtection="1">
      <alignment horizontal="right"/>
      <protection locked="0"/>
    </xf>
    <xf numFmtId="190" fontId="10" fillId="9" borderId="5" xfId="0" applyNumberFormat="1" applyFont="1" applyFill="1" applyBorder="1" applyAlignment="1" applyProtection="1">
      <alignment horizontal="right"/>
      <protection locked="0"/>
    </xf>
    <xf numFmtId="1" fontId="45" fillId="0" borderId="8" xfId="0" applyNumberFormat="1" applyFont="1" applyBorder="1" applyAlignment="1" applyProtection="1">
      <alignment horizontal="center"/>
      <protection/>
    </xf>
    <xf numFmtId="0" fontId="11" fillId="0" borderId="5" xfId="0" applyFont="1" applyBorder="1" applyAlignment="1" applyProtection="1">
      <alignment horizontal="center"/>
      <protection/>
    </xf>
    <xf numFmtId="0" fontId="11" fillId="0" borderId="4" xfId="0" applyFont="1" applyBorder="1" applyAlignment="1" applyProtection="1">
      <alignment horizontal="center"/>
      <protection/>
    </xf>
    <xf numFmtId="0" fontId="33" fillId="0" borderId="12" xfId="0" applyFont="1" applyBorder="1" applyAlignment="1" applyProtection="1">
      <alignment horizontal="left"/>
      <protection/>
    </xf>
    <xf numFmtId="0" fontId="46" fillId="0" borderId="0" xfId="0" applyFont="1" applyAlignment="1" applyProtection="1">
      <alignment horizontal="left"/>
      <protection/>
    </xf>
    <xf numFmtId="0" fontId="39" fillId="3" borderId="5" xfId="0" applyFont="1" applyFill="1" applyBorder="1" applyAlignment="1" applyProtection="1">
      <alignment horizontal="left"/>
      <protection/>
    </xf>
    <xf numFmtId="2" fontId="4" fillId="0" borderId="0" xfId="0" applyNumberFormat="1" applyFont="1" applyAlignment="1" applyProtection="1">
      <alignment/>
      <protection/>
    </xf>
    <xf numFmtId="172" fontId="4" fillId="0" borderId="0" xfId="0" applyNumberFormat="1" applyFont="1" applyAlignment="1" applyProtection="1">
      <alignment/>
      <protection/>
    </xf>
    <xf numFmtId="172" fontId="26" fillId="0" borderId="0" xfId="0" applyNumberFormat="1" applyFont="1" applyAlignment="1" applyProtection="1">
      <alignment/>
      <protection/>
    </xf>
    <xf numFmtId="187" fontId="22" fillId="0" borderId="0" xfId="21" applyNumberFormat="1" applyFont="1" applyFill="1" applyBorder="1" applyAlignment="1" applyProtection="1">
      <alignment/>
      <protection/>
    </xf>
    <xf numFmtId="0" fontId="22" fillId="0" borderId="0" xfId="0" applyFont="1" applyAlignment="1" applyProtection="1">
      <alignment/>
      <protection/>
    </xf>
    <xf numFmtId="1" fontId="32" fillId="6" borderId="0" xfId="0" applyNumberFormat="1" applyFont="1" applyFill="1" applyBorder="1" applyAlignment="1" applyProtection="1">
      <alignment horizontal="right"/>
      <protection/>
    </xf>
    <xf numFmtId="0" fontId="0" fillId="0" borderId="7" xfId="0" applyBorder="1" applyAlignment="1">
      <alignment/>
    </xf>
    <xf numFmtId="5" fontId="10" fillId="9" borderId="13" xfId="0" applyNumberFormat="1" applyFont="1" applyFill="1" applyBorder="1" applyAlignment="1" applyProtection="1">
      <alignment horizontal="right"/>
      <protection locked="0"/>
    </xf>
    <xf numFmtId="5" fontId="10" fillId="9" borderId="14" xfId="0" applyNumberFormat="1" applyFont="1" applyFill="1" applyBorder="1" applyAlignment="1" applyProtection="1">
      <alignment horizontal="right"/>
      <protection locked="0"/>
    </xf>
    <xf numFmtId="5" fontId="10" fillId="9" borderId="11" xfId="0" applyNumberFormat="1" applyFont="1" applyFill="1" applyBorder="1" applyAlignment="1" applyProtection="1">
      <alignment horizontal="right"/>
      <protection locked="0"/>
    </xf>
    <xf numFmtId="182" fontId="10" fillId="9" borderId="13" xfId="0" applyNumberFormat="1" applyFont="1" applyFill="1" applyBorder="1" applyAlignment="1" applyProtection="1">
      <alignment horizontal="right"/>
      <protection locked="0"/>
    </xf>
    <xf numFmtId="37" fontId="10" fillId="9" borderId="14" xfId="0" applyNumberFormat="1" applyFont="1" applyFill="1" applyBorder="1" applyAlignment="1" applyProtection="1">
      <alignment horizontal="right"/>
      <protection locked="0"/>
    </xf>
    <xf numFmtId="37" fontId="10" fillId="9" borderId="11" xfId="0" applyNumberFormat="1" applyFont="1" applyFill="1" applyBorder="1" applyAlignment="1" applyProtection="1">
      <alignment horizontal="right"/>
      <protection locked="0"/>
    </xf>
    <xf numFmtId="5" fontId="10" fillId="9" borderId="5" xfId="0" applyNumberFormat="1" applyFont="1" applyFill="1" applyBorder="1" applyAlignment="1" applyProtection="1">
      <alignment horizontal="right"/>
      <protection locked="0"/>
    </xf>
    <xf numFmtId="179" fontId="10" fillId="9" borderId="13" xfId="15" applyNumberFormat="1" applyFont="1" applyFill="1" applyBorder="1" applyAlignment="1" applyProtection="1">
      <alignment horizontal="right"/>
      <protection locked="0"/>
    </xf>
    <xf numFmtId="179" fontId="10" fillId="9" borderId="11" xfId="15" applyNumberFormat="1" applyFont="1" applyFill="1" applyBorder="1" applyAlignment="1" applyProtection="1">
      <alignment horizontal="right"/>
      <protection locked="0"/>
    </xf>
    <xf numFmtId="7" fontId="10" fillId="9" borderId="13" xfId="0" applyNumberFormat="1" applyFont="1" applyFill="1" applyBorder="1" applyAlignment="1" applyProtection="1">
      <alignment horizontal="right"/>
      <protection locked="0"/>
    </xf>
    <xf numFmtId="5" fontId="10" fillId="2" borderId="5" xfId="0" applyNumberFormat="1" applyFont="1" applyFill="1" applyBorder="1" applyAlignment="1" applyProtection="1">
      <alignment horizontal="right"/>
      <protection/>
    </xf>
    <xf numFmtId="0" fontId="4" fillId="0" borderId="5" xfId="0" applyFont="1" applyBorder="1" applyAlignment="1" applyProtection="1">
      <alignment horizontal="right"/>
      <protection/>
    </xf>
    <xf numFmtId="0" fontId="36" fillId="0" borderId="0" xfId="0" applyFont="1" applyFill="1" applyAlignment="1" applyProtection="1">
      <alignment horizontal="right"/>
      <protection/>
    </xf>
    <xf numFmtId="0" fontId="36" fillId="0" borderId="0" xfId="0" applyFont="1" applyFill="1" applyAlignment="1">
      <alignment horizontal="right"/>
    </xf>
    <xf numFmtId="0" fontId="4" fillId="0" borderId="0" xfId="0" applyFont="1" applyAlignment="1" applyProtection="1">
      <alignment horizontal="right"/>
      <protection/>
    </xf>
    <xf numFmtId="0" fontId="50" fillId="0" borderId="0" xfId="0" applyFont="1" applyAlignment="1" applyProtection="1">
      <alignment/>
      <protection/>
    </xf>
    <xf numFmtId="0" fontId="8" fillId="0" borderId="3" xfId="0" applyFont="1" applyBorder="1" applyAlignment="1" applyProtection="1">
      <alignment horizontal="right"/>
      <protection/>
    </xf>
    <xf numFmtId="0" fontId="28" fillId="0" borderId="12" xfId="0" applyFont="1" applyBorder="1" applyAlignment="1" applyProtection="1">
      <alignment horizontal="center"/>
      <protection/>
    </xf>
    <xf numFmtId="2" fontId="10" fillId="9" borderId="5" xfId="0" applyNumberFormat="1" applyFont="1" applyFill="1" applyBorder="1" applyAlignment="1" applyProtection="1">
      <alignment horizontal="right"/>
      <protection locked="0"/>
    </xf>
    <xf numFmtId="180" fontId="1" fillId="0" borderId="8" xfId="21" applyNumberFormat="1" applyFont="1" applyFill="1" applyBorder="1" applyAlignment="1" applyProtection="1">
      <alignment horizontal="right"/>
      <protection/>
    </xf>
    <xf numFmtId="0" fontId="1" fillId="0" borderId="0" xfId="0" applyFont="1" applyFill="1" applyBorder="1" applyAlignment="1" applyProtection="1">
      <alignment horizontal="right"/>
      <protection/>
    </xf>
    <xf numFmtId="0" fontId="7" fillId="0" borderId="13" xfId="0" applyFont="1" applyBorder="1" applyAlignment="1" applyProtection="1">
      <alignment horizontal="left"/>
      <protection/>
    </xf>
    <xf numFmtId="0" fontId="7" fillId="0" borderId="7" xfId="0" applyFont="1" applyBorder="1" applyAlignment="1" applyProtection="1">
      <alignment horizontal="left"/>
      <protection/>
    </xf>
    <xf numFmtId="0" fontId="7" fillId="0" borderId="1" xfId="0" applyFont="1" applyBorder="1" applyAlignment="1" applyProtection="1">
      <alignment horizontal="left"/>
      <protection/>
    </xf>
    <xf numFmtId="0" fontId="13" fillId="0" borderId="0" xfId="0" applyFont="1" applyAlignment="1" applyProtection="1">
      <alignment horizontal="left" wrapText="1"/>
      <protection/>
    </xf>
    <xf numFmtId="0" fontId="7" fillId="0" borderId="13" xfId="0" applyFont="1" applyBorder="1" applyAlignment="1">
      <alignment horizontal="left"/>
    </xf>
    <xf numFmtId="0" fontId="7" fillId="0" borderId="7" xfId="0" applyFont="1" applyBorder="1" applyAlignment="1">
      <alignment horizontal="left"/>
    </xf>
    <xf numFmtId="0" fontId="7" fillId="0" borderId="1" xfId="0" applyFont="1" applyBorder="1" applyAlignment="1">
      <alignment horizontal="left"/>
    </xf>
    <xf numFmtId="0" fontId="17" fillId="0" borderId="13" xfId="0" applyFont="1" applyBorder="1" applyAlignment="1" applyProtection="1">
      <alignment horizontal="left"/>
      <protection/>
    </xf>
    <xf numFmtId="0" fontId="17" fillId="0" borderId="7" xfId="0" applyFont="1" applyBorder="1" applyAlignment="1" applyProtection="1">
      <alignment horizontal="left"/>
      <protection/>
    </xf>
    <xf numFmtId="0" fontId="11" fillId="0" borderId="12" xfId="0" applyFont="1" applyBorder="1" applyAlignment="1" applyProtection="1">
      <alignment/>
      <protection/>
    </xf>
    <xf numFmtId="0" fontId="14" fillId="0" borderId="0" xfId="0" applyFont="1" applyBorder="1" applyAlignment="1">
      <alignment/>
    </xf>
    <xf numFmtId="0" fontId="4" fillId="0" borderId="2" xfId="0" applyFont="1" applyBorder="1" applyAlignment="1" applyProtection="1">
      <alignment/>
      <protection/>
    </xf>
    <xf numFmtId="0" fontId="14" fillId="0" borderId="0" xfId="0" applyFont="1" applyBorder="1" applyAlignment="1" applyProtection="1">
      <alignment horizontal="left"/>
      <protection/>
    </xf>
    <xf numFmtId="9" fontId="4" fillId="0" borderId="4" xfId="21" applyFont="1" applyBorder="1" applyAlignment="1" applyProtection="1">
      <alignment horizontal="right"/>
      <protection/>
    </xf>
    <xf numFmtId="0" fontId="56" fillId="0" borderId="12" xfId="0" applyFont="1" applyBorder="1" applyAlignment="1" applyProtection="1">
      <alignment/>
      <protection/>
    </xf>
    <xf numFmtId="0" fontId="56" fillId="0" borderId="2" xfId="0" applyFont="1" applyBorder="1" applyAlignment="1" applyProtection="1">
      <alignment/>
      <protection/>
    </xf>
    <xf numFmtId="0" fontId="17" fillId="0" borderId="0" xfId="0" applyFont="1" applyBorder="1" applyAlignment="1" applyProtection="1">
      <alignment horizontal="left"/>
      <protection/>
    </xf>
    <xf numFmtId="0" fontId="17" fillId="0" borderId="3" xfId="0" applyFont="1" applyBorder="1" applyAlignment="1" applyProtection="1">
      <alignment horizontal="left"/>
      <protection/>
    </xf>
    <xf numFmtId="172" fontId="26" fillId="0" borderId="14" xfId="0" applyNumberFormat="1" applyFont="1" applyBorder="1" applyAlignment="1" applyProtection="1">
      <alignment/>
      <protection/>
    </xf>
    <xf numFmtId="0" fontId="4" fillId="0" borderId="3" xfId="0" applyFont="1" applyBorder="1" applyAlignment="1" applyProtection="1">
      <alignment/>
      <protection/>
    </xf>
    <xf numFmtId="0" fontId="14" fillId="0" borderId="0" xfId="0" applyFont="1" applyAlignment="1">
      <alignment horizontal="left"/>
    </xf>
    <xf numFmtId="0" fontId="14" fillId="0" borderId="0" xfId="0" applyFont="1" applyBorder="1" applyAlignment="1">
      <alignment horizontal="left"/>
    </xf>
    <xf numFmtId="0" fontId="11" fillId="0" borderId="0" xfId="0" applyFont="1" applyBorder="1" applyAlignment="1" applyProtection="1">
      <alignment horizontal="right"/>
      <protection/>
    </xf>
    <xf numFmtId="0" fontId="38" fillId="0" borderId="12" xfId="0" applyFont="1" applyBorder="1" applyAlignment="1" applyProtection="1">
      <alignment horizontal="left"/>
      <protection/>
    </xf>
    <xf numFmtId="0" fontId="14" fillId="0" borderId="13" xfId="0" applyFont="1" applyBorder="1" applyAlignment="1" applyProtection="1">
      <alignment horizontal="left"/>
      <protection/>
    </xf>
    <xf numFmtId="0" fontId="14" fillId="0" borderId="7" xfId="0" applyFont="1" applyBorder="1" applyAlignment="1" applyProtection="1">
      <alignment horizontal="left"/>
      <protection/>
    </xf>
    <xf numFmtId="0" fontId="7" fillId="0" borderId="0" xfId="0" applyFont="1" applyAlignment="1" applyProtection="1">
      <alignment horizontal="left" wrapText="1"/>
      <protection/>
    </xf>
    <xf numFmtId="0" fontId="7" fillId="0" borderId="0" xfId="0" applyFont="1" applyAlignment="1" applyProtection="1">
      <alignment horizontal="left"/>
      <protection/>
    </xf>
    <xf numFmtId="0" fontId="13" fillId="0" borderId="0" xfId="0" applyFont="1" applyAlignment="1" applyProtection="1">
      <alignment horizontal="left" wrapText="1"/>
      <protection/>
    </xf>
    <xf numFmtId="0" fontId="34" fillId="0" borderId="0" xfId="0" applyFont="1" applyAlignment="1" applyProtection="1">
      <alignment horizontal="left"/>
      <protection/>
    </xf>
    <xf numFmtId="0" fontId="47" fillId="0" borderId="0" xfId="0" applyFont="1" applyAlignment="1" applyProtection="1">
      <alignment horizontal="left" wrapText="1"/>
      <protection/>
    </xf>
    <xf numFmtId="0" fontId="51" fillId="0" borderId="12" xfId="0" applyFont="1" applyBorder="1" applyAlignment="1" applyProtection="1">
      <alignment horizontal="center"/>
      <protection/>
    </xf>
    <xf numFmtId="0" fontId="48" fillId="0" borderId="15" xfId="0" applyFont="1" applyBorder="1" applyAlignment="1" applyProtection="1">
      <alignment horizontal="center"/>
      <protection/>
    </xf>
    <xf numFmtId="0" fontId="22" fillId="0" borderId="0" xfId="0" applyFont="1" applyAlignment="1">
      <alignment/>
    </xf>
    <xf numFmtId="0" fontId="7" fillId="0" borderId="13" xfId="0" applyFont="1" applyBorder="1" applyAlignment="1" applyProtection="1">
      <alignment horizontal="left"/>
      <protection/>
    </xf>
    <xf numFmtId="0" fontId="7" fillId="0" borderId="7" xfId="0" applyFont="1" applyBorder="1" applyAlignment="1" applyProtection="1">
      <alignment horizontal="left"/>
      <protection/>
    </xf>
    <xf numFmtId="0" fontId="7" fillId="0" borderId="1" xfId="0" applyFont="1" applyBorder="1" applyAlignment="1" applyProtection="1">
      <alignment horizontal="left"/>
      <protection/>
    </xf>
    <xf numFmtId="0" fontId="19" fillId="0" borderId="0" xfId="0" applyFont="1" applyAlignment="1" applyProtection="1">
      <alignment horizontal="left"/>
      <protection/>
    </xf>
    <xf numFmtId="0" fontId="14" fillId="0" borderId="13" xfId="0" applyFont="1" applyBorder="1" applyAlignment="1">
      <alignment horizontal="left"/>
    </xf>
    <xf numFmtId="0" fontId="14" fillId="0" borderId="7" xfId="0" applyFont="1" applyBorder="1" applyAlignment="1">
      <alignment horizontal="left"/>
    </xf>
    <xf numFmtId="0" fontId="14" fillId="0" borderId="12" xfId="0" applyFont="1" applyBorder="1" applyAlignment="1">
      <alignment horizontal="left"/>
    </xf>
    <xf numFmtId="0" fontId="14" fillId="0" borderId="13" xfId="0" applyFont="1" applyBorder="1" applyAlignment="1" applyProtection="1">
      <alignment horizontal="left"/>
      <protection/>
    </xf>
    <xf numFmtId="0" fontId="14" fillId="0" borderId="7" xfId="0" applyFont="1" applyBorder="1" applyAlignment="1" applyProtection="1">
      <alignment horizontal="left"/>
      <protection/>
    </xf>
    <xf numFmtId="0" fontId="22" fillId="0" borderId="0" xfId="0" applyFont="1" applyBorder="1" applyAlignment="1" applyProtection="1">
      <alignment horizontal="left"/>
      <protection/>
    </xf>
    <xf numFmtId="0" fontId="23" fillId="0" borderId="12" xfId="0" applyFont="1" applyBorder="1" applyAlignment="1" applyProtection="1">
      <alignment horizontal="left"/>
      <protection/>
    </xf>
    <xf numFmtId="0" fontId="23" fillId="0" borderId="14" xfId="0" applyFont="1" applyBorder="1" applyAlignment="1" applyProtection="1">
      <alignment horizontal="left"/>
      <protection/>
    </xf>
    <xf numFmtId="0" fontId="23" fillId="0" borderId="0" xfId="0" applyFont="1" applyAlignment="1" applyProtection="1">
      <alignment horizontal="left"/>
      <protection/>
    </xf>
    <xf numFmtId="0" fontId="57" fillId="0" borderId="0" xfId="0" applyFont="1" applyAlignment="1" applyProtection="1">
      <alignment horizontal="left"/>
      <protection/>
    </xf>
    <xf numFmtId="0" fontId="5" fillId="9" borderId="12" xfId="0" applyFont="1" applyFill="1" applyBorder="1" applyAlignment="1" applyProtection="1">
      <alignment horizontal="center"/>
      <protection locked="0"/>
    </xf>
    <xf numFmtId="0" fontId="0" fillId="0" borderId="12" xfId="0" applyBorder="1" applyAlignment="1">
      <alignment/>
    </xf>
    <xf numFmtId="0" fontId="0" fillId="0" borderId="16" xfId="0" applyBorder="1" applyAlignment="1">
      <alignment/>
    </xf>
    <xf numFmtId="0" fontId="33" fillId="0" borderId="12" xfId="0" applyFont="1" applyBorder="1" applyAlignment="1" applyProtection="1">
      <alignment horizontal="center"/>
      <protection/>
    </xf>
    <xf numFmtId="0" fontId="52" fillId="10" borderId="0" xfId="20" applyFont="1" applyFill="1" applyBorder="1" applyAlignment="1" applyProtection="1">
      <alignment horizontal="center" vertical="center" wrapText="1"/>
      <protection/>
    </xf>
    <xf numFmtId="0" fontId="53" fillId="0" borderId="0" xfId="20" applyFont="1" applyBorder="1" applyAlignment="1">
      <alignment horizontal="center"/>
    </xf>
    <xf numFmtId="0" fontId="54" fillId="10" borderId="7" xfId="20" applyFont="1" applyFill="1" applyBorder="1" applyAlignment="1">
      <alignment horizontal="center" vertical="center"/>
    </xf>
    <xf numFmtId="0" fontId="55" fillId="10" borderId="1" xfId="20" applyFont="1" applyFill="1" applyBorder="1" applyAlignment="1">
      <alignment horizontal="center" vertical="center"/>
    </xf>
    <xf numFmtId="0" fontId="14" fillId="0" borderId="0" xfId="0" applyFont="1" applyBorder="1" applyAlignment="1" applyProtection="1">
      <alignment horizontal="left"/>
      <protection/>
    </xf>
    <xf numFmtId="0" fontId="11" fillId="0" borderId="7" xfId="0" applyFont="1" applyBorder="1" applyAlignment="1" applyProtection="1">
      <alignment horizontal="left"/>
      <protection/>
    </xf>
    <xf numFmtId="0" fontId="22" fillId="0" borderId="12" xfId="0" applyFont="1" applyBorder="1" applyAlignment="1" applyProtection="1">
      <alignment horizontal="left"/>
      <protection/>
    </xf>
    <xf numFmtId="0" fontId="22" fillId="0" borderId="13" xfId="0" applyFont="1" applyBorder="1" applyAlignment="1">
      <alignment horizontal="left"/>
    </xf>
    <xf numFmtId="0" fontId="22" fillId="0" borderId="7" xfId="0" applyFont="1" applyBorder="1" applyAlignment="1">
      <alignment horizontal="left"/>
    </xf>
    <xf numFmtId="0" fontId="37" fillId="0" borderId="0" xfId="0" applyFont="1" applyAlignment="1" applyProtection="1">
      <alignment horizontal="left"/>
      <protection/>
    </xf>
    <xf numFmtId="0" fontId="22" fillId="0" borderId="13" xfId="0" applyFont="1" applyBorder="1" applyAlignment="1" applyProtection="1">
      <alignment horizontal="left"/>
      <protection/>
    </xf>
    <xf numFmtId="0" fontId="22" fillId="0" borderId="7" xfId="0" applyFont="1" applyBorder="1" applyAlignment="1" applyProtection="1">
      <alignment horizontal="left"/>
      <protection/>
    </xf>
    <xf numFmtId="2" fontId="23" fillId="0" borderId="14" xfId="0" applyNumberFormat="1" applyFont="1" applyBorder="1" applyAlignment="1" applyProtection="1">
      <alignment horizontal="left"/>
      <protection/>
    </xf>
    <xf numFmtId="2" fontId="23" fillId="0" borderId="0" xfId="0" applyNumberFormat="1" applyFont="1" applyBorder="1" applyAlignment="1" applyProtection="1">
      <alignment horizontal="left"/>
      <protection/>
    </xf>
    <xf numFmtId="0" fontId="22" fillId="0" borderId="0" xfId="0" applyFont="1" applyAlignment="1" applyProtection="1">
      <alignment horizontal="left"/>
      <protection/>
    </xf>
    <xf numFmtId="178" fontId="13" fillId="0" borderId="12" xfId="21" applyNumberFormat="1" applyFont="1" applyFill="1" applyBorder="1" applyAlignment="1" applyProtection="1">
      <alignment horizontal="center"/>
      <protection/>
    </xf>
    <xf numFmtId="0" fontId="13" fillId="0" borderId="0" xfId="0" applyFont="1" applyBorder="1" applyAlignment="1" applyProtection="1">
      <alignment horizontal="left"/>
      <protection/>
    </xf>
    <xf numFmtId="0" fontId="23" fillId="0" borderId="12" xfId="0" applyFont="1" applyBorder="1" applyAlignment="1" applyProtection="1">
      <alignment horizontal="left"/>
      <protection/>
    </xf>
    <xf numFmtId="0" fontId="37" fillId="0" borderId="12" xfId="0" applyFont="1" applyBorder="1" applyAlignment="1" applyProtection="1">
      <alignment horizontal="left"/>
      <protection/>
    </xf>
    <xf numFmtId="0" fontId="23" fillId="0" borderId="0" xfId="0" applyFont="1" applyFill="1" applyBorder="1" applyAlignment="1" applyProtection="1">
      <alignment horizontal="left"/>
      <protection/>
    </xf>
    <xf numFmtId="0" fontId="19" fillId="0" borderId="13" xfId="0" applyFont="1" applyBorder="1" applyAlignment="1" applyProtection="1">
      <alignment horizontal="left"/>
      <protection/>
    </xf>
    <xf numFmtId="0" fontId="19" fillId="0" borderId="7" xfId="0" applyFont="1" applyBorder="1" applyAlignment="1" applyProtection="1">
      <alignment horizontal="lef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0">
    <dxf>
      <fill>
        <patternFill>
          <bgColor rgb="FFFFCC00"/>
        </patternFill>
      </fill>
      <border/>
    </dxf>
    <dxf>
      <fill>
        <patternFill>
          <bgColor rgb="FF99CC00"/>
        </patternFill>
      </fill>
      <border/>
    </dxf>
    <dxf>
      <fill>
        <patternFill>
          <bgColor rgb="FF00FF00"/>
        </patternFill>
      </fill>
      <border/>
    </dxf>
    <dxf>
      <font>
        <b/>
        <i val="0"/>
        <color rgb="FFFFFFFF"/>
      </font>
      <fill>
        <patternFill>
          <bgColor rgb="FFFF0000"/>
        </patternFill>
      </fill>
      <border/>
    </dxf>
    <dxf>
      <font>
        <color rgb="FFFF0000"/>
      </font>
      <border/>
    </dxf>
    <dxf>
      <font>
        <color rgb="FFFF6600"/>
      </font>
      <border/>
    </dxf>
    <dxf>
      <font>
        <color rgb="FF008000"/>
      </font>
      <border/>
    </dxf>
    <dxf>
      <font>
        <b/>
        <i val="0"/>
        <color auto="1"/>
      </font>
      <fill>
        <patternFill>
          <bgColor rgb="FF99CC00"/>
        </patternFill>
      </fill>
      <border/>
    </dxf>
    <dxf>
      <font>
        <b/>
        <i val="0"/>
        <color rgb="FFFF6600"/>
      </font>
      <border/>
    </dxf>
    <dxf>
      <font>
        <b/>
        <i val="0"/>
        <color rgb="FF008000"/>
      </font>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patternType="none">
          <bgColor indexed="65"/>
        </patternFill>
      </fill>
      <border/>
    </dxf>
    <dxf>
      <font>
        <color rgb="FFFFFFFF"/>
      </font>
      <fill>
        <patternFill>
          <bgColor rgb="FFFF0000"/>
        </patternFill>
      </fill>
      <border/>
    </dxf>
    <dxf>
      <font>
        <b/>
        <i val="0"/>
        <color auto="1"/>
      </font>
      <fill>
        <patternFill>
          <bgColor rgb="FF00FF00"/>
        </patternFill>
      </fill>
      <border/>
    </dxf>
    <dxf>
      <font>
        <color rgb="FFFFFFFF"/>
      </font>
      <fill>
        <patternFill>
          <bgColor rgb="FF339966"/>
        </patternFill>
      </fill>
      <border/>
    </dxf>
    <dxf>
      <font>
        <b/>
        <i val="0"/>
      </font>
      <fill>
        <patternFill>
          <bgColor rgb="FFFFCC00"/>
        </patternFill>
      </fill>
      <border/>
    </dxf>
    <dxf>
      <font>
        <b/>
        <i val="0"/>
        <color rgb="FFFF6600"/>
      </font>
      <fill>
        <patternFill patternType="none">
          <bgColor indexed="65"/>
        </patternFill>
      </fill>
      <border/>
    </dxf>
    <dxf>
      <font>
        <color rgb="FFFF6600"/>
      </font>
      <fill>
        <patternFill patternType="none">
          <bgColor indexed="65"/>
        </patternFill>
      </fill>
      <border/>
    </dxf>
    <dxf>
      <font>
        <b/>
        <i val="0"/>
        <color rgb="FF008000"/>
      </font>
      <fill>
        <patternFill patternType="none">
          <bgColor indexed="65"/>
        </patternFill>
      </fill>
      <border/>
    </dxf>
    <dxf>
      <font>
        <b/>
        <i val="0"/>
        <color rgb="FFFF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38100</xdr:rowOff>
    </xdr:from>
    <xdr:to>
      <xdr:col>0</xdr:col>
      <xdr:colOff>190500</xdr:colOff>
      <xdr:row>57</xdr:row>
      <xdr:rowOff>47625</xdr:rowOff>
    </xdr:to>
    <xdr:sp>
      <xdr:nvSpPr>
        <xdr:cNvPr id="1" name="Text 3"/>
        <xdr:cNvSpPr txBox="1">
          <a:spLocks noChangeArrowheads="1"/>
        </xdr:cNvSpPr>
      </xdr:nvSpPr>
      <xdr:spPr>
        <a:xfrm flipH="1">
          <a:off x="0" y="3571875"/>
          <a:ext cx="190500" cy="5838825"/>
        </a:xfrm>
        <a:prstGeom prst="rect">
          <a:avLst/>
        </a:prstGeom>
        <a:solidFill>
          <a:srgbClr val="FFFFFF"/>
        </a:solidFill>
        <a:ln w="9525" cmpd="sng">
          <a:noFill/>
        </a:ln>
      </xdr:spPr>
      <xdr:txBody>
        <a:bodyPr vertOverflow="clip" wrap="square" anchor="ctr" vert="vert270"/>
        <a:p>
          <a:pPr algn="r">
            <a:defRPr/>
          </a:pPr>
          <a:r>
            <a:rPr lang="en-US" cap="none" sz="800" b="0" i="0" u="none" baseline="0"/>
            <a:t>Web site - http://www.homestead.com/bobadams/bobsite.html    bob-adams@comcast.net</a:t>
          </a:r>
        </a:p>
      </xdr:txBody>
    </xdr:sp>
    <xdr:clientData/>
  </xdr:twoCellAnchor>
  <xdr:twoCellAnchor>
    <xdr:from>
      <xdr:col>9</xdr:col>
      <xdr:colOff>0</xdr:colOff>
      <xdr:row>36</xdr:row>
      <xdr:rowOff>0</xdr:rowOff>
    </xdr:from>
    <xdr:to>
      <xdr:col>11</xdr:col>
      <xdr:colOff>0</xdr:colOff>
      <xdr:row>37</xdr:row>
      <xdr:rowOff>0</xdr:rowOff>
    </xdr:to>
    <xdr:sp>
      <xdr:nvSpPr>
        <xdr:cNvPr id="2" name="Rectangle 70"/>
        <xdr:cNvSpPr>
          <a:spLocks/>
        </xdr:cNvSpPr>
      </xdr:nvSpPr>
      <xdr:spPr>
        <a:xfrm>
          <a:off x="8734425" y="5962650"/>
          <a:ext cx="32289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9</xdr:col>
      <xdr:colOff>0</xdr:colOff>
      <xdr:row>38</xdr:row>
      <xdr:rowOff>0</xdr:rowOff>
    </xdr:from>
    <xdr:to>
      <xdr:col>11</xdr:col>
      <xdr:colOff>0</xdr:colOff>
      <xdr:row>39</xdr:row>
      <xdr:rowOff>0</xdr:rowOff>
    </xdr:to>
    <xdr:sp>
      <xdr:nvSpPr>
        <xdr:cNvPr id="3" name="Rectangle 71"/>
        <xdr:cNvSpPr>
          <a:spLocks/>
        </xdr:cNvSpPr>
      </xdr:nvSpPr>
      <xdr:spPr>
        <a:xfrm>
          <a:off x="8734425" y="6286500"/>
          <a:ext cx="32289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vestor.reuters.com/NoCompany.aspx?type=error&amp;target=/stocks/financialinfo/statements/incomestatement/quarterly&amp;page=NoCompany" TargetMode="External" /><Relationship Id="rId2" Type="http://schemas.openxmlformats.org/officeDocument/2006/relationships/hyperlink" Target="http://money.cnn.com/markets/bondcenter/" TargetMode="External" /><Relationship Id="rId3" Type="http://schemas.openxmlformats.org/officeDocument/2006/relationships/hyperlink" Target="http://finance.yahoo.com/q/bs?s=INTC&amp;annua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ransitionEvaluation="1" transitionEntry="1">
    <pageSetUpPr fitToPage="1"/>
  </sheetPr>
  <dimension ref="A1:L164"/>
  <sheetViews>
    <sheetView showGridLines="0" showRowColHeaders="0" tabSelected="1" showOutlineSymbols="0" zoomScale="75" zoomScaleNormal="75" workbookViewId="0" topLeftCell="A1">
      <selection activeCell="E1" sqref="E1:H1"/>
    </sheetView>
  </sheetViews>
  <sheetFormatPr defaultColWidth="9.625" defaultRowHeight="12.75"/>
  <cols>
    <col min="1" max="1" width="2.625" style="1" customWidth="1"/>
    <col min="2" max="2" width="26.50390625" style="1" customWidth="1"/>
    <col min="3" max="3" width="9.875" style="1" customWidth="1"/>
    <col min="4" max="4" width="11.625" style="1" customWidth="1"/>
    <col min="5" max="5" width="7.625" style="1" customWidth="1"/>
    <col min="6" max="7" width="9.625" style="1" customWidth="1"/>
    <col min="8" max="8" width="34.75390625" style="1" customWidth="1"/>
    <col min="9" max="9" width="2.375" style="1" customWidth="1"/>
    <col min="10" max="10" width="10.75390625" style="1" customWidth="1"/>
    <col min="11" max="11" width="31.625" style="1" bestFit="1" customWidth="1"/>
    <col min="12" max="12" width="8.25390625" style="1" customWidth="1"/>
    <col min="13" max="13" width="8.00390625" style="1" customWidth="1"/>
    <col min="14" max="16384" width="9.625" style="1" customWidth="1"/>
  </cols>
  <sheetData>
    <row r="1" spans="1:12" ht="18.75" customHeight="1">
      <c r="A1" s="193" t="s">
        <v>0</v>
      </c>
      <c r="B1" s="193"/>
      <c r="C1" s="193"/>
      <c r="D1" s="158" t="s">
        <v>134</v>
      </c>
      <c r="E1" s="210" t="s">
        <v>133</v>
      </c>
      <c r="F1" s="211"/>
      <c r="G1" s="211"/>
      <c r="H1" s="212"/>
      <c r="I1" s="40"/>
      <c r="J1" s="67" t="s">
        <v>132</v>
      </c>
      <c r="K1" s="68" t="s">
        <v>100</v>
      </c>
      <c r="L1" s="156"/>
    </row>
    <row r="2" spans="1:12" ht="12.75">
      <c r="A2" s="15"/>
      <c r="B2" s="50" t="s">
        <v>1</v>
      </c>
      <c r="C2" s="5"/>
      <c r="D2" s="16"/>
      <c r="E2" s="3"/>
      <c r="F2" s="51" t="s">
        <v>2</v>
      </c>
      <c r="G2" s="52" t="s">
        <v>3</v>
      </c>
      <c r="H2" s="53" t="s">
        <v>4</v>
      </c>
      <c r="I2" s="72">
        <v>1</v>
      </c>
      <c r="J2" s="141">
        <v>7971</v>
      </c>
      <c r="K2" s="44" t="s">
        <v>5</v>
      </c>
      <c r="L2" s="2"/>
    </row>
    <row r="3" spans="1:12" ht="12.75" customHeight="1">
      <c r="A3" s="131" t="s">
        <v>123</v>
      </c>
      <c r="B3" s="131"/>
      <c r="C3" s="131"/>
      <c r="D3" s="213" t="s">
        <v>121</v>
      </c>
      <c r="E3" s="213"/>
      <c r="F3" s="131"/>
      <c r="G3" s="131" t="s">
        <v>122</v>
      </c>
      <c r="H3" s="131"/>
      <c r="I3" s="73">
        <v>2</v>
      </c>
      <c r="J3" s="142">
        <v>5568</v>
      </c>
      <c r="K3" s="41" t="s">
        <v>6</v>
      </c>
      <c r="L3" s="2"/>
    </row>
    <row r="4" spans="1:12" ht="13.5">
      <c r="A4" s="26" t="s">
        <v>7</v>
      </c>
      <c r="B4" s="27"/>
      <c r="C4" s="28"/>
      <c r="D4" s="29" t="s">
        <v>8</v>
      </c>
      <c r="E4" s="117">
        <f>IF(OR(J5&lt;=0,COUNT(J4,J5)&lt;2),NA(),(J4/J5)-1)</f>
        <v>0.14996114996114995</v>
      </c>
      <c r="F4" s="203" t="str">
        <f>IF(COUNT(E4)&lt;1,"",IF(E4&gt;0.001,"Oops - Wrong direction (Increasing)",IF(E4&lt;0,"OK!, Right direction (Decreasing)","")))</f>
        <v>Oops - Wrong direction (Increasing)</v>
      </c>
      <c r="G4" s="204"/>
      <c r="H4" s="204"/>
      <c r="I4" s="73">
        <v>3</v>
      </c>
      <c r="J4" s="141">
        <v>2960</v>
      </c>
      <c r="K4" s="18" t="s">
        <v>9</v>
      </c>
      <c r="L4" s="2"/>
    </row>
    <row r="5" spans="1:12" ht="12.75">
      <c r="A5" s="3"/>
      <c r="B5" s="57" t="s">
        <v>71</v>
      </c>
      <c r="C5" s="65">
        <f>IF(OR(J18&lt;=0,COUNT(J4,J18)&lt;2),NA(),J4/(J18/365))</f>
        <v>35.844862479678845</v>
      </c>
      <c r="D5" s="207" t="str">
        <f>IF(AND(E4&lt;0,E8&gt;0),"Accounts Receivable are decreasing but Inventories are increasing - why?",IF(AND(E4&gt;0,E8&gt;0),"Inventories are also increasing - are the increases substantial?",IF(AND(E4&lt;0,E8&lt;0),"Good - Both Accounts Receivable and Inventories are decreasing","If Sales are increasing at a similar rate, good")))</f>
        <v>Inventories are also increasing - are the increases substantial?</v>
      </c>
      <c r="E5" s="208"/>
      <c r="F5" s="208"/>
      <c r="G5" s="208"/>
      <c r="H5" s="208"/>
      <c r="I5" s="74">
        <v>3</v>
      </c>
      <c r="J5" s="143">
        <v>2574</v>
      </c>
      <c r="K5" s="19" t="s">
        <v>10</v>
      </c>
      <c r="L5" s="2"/>
    </row>
    <row r="6" spans="1:12" ht="12.75">
      <c r="A6" s="3"/>
      <c r="B6" s="57" t="s">
        <v>72</v>
      </c>
      <c r="C6" s="65">
        <f>IF(OR(J19&lt;=0,COUNT(J5,J19)&lt;2),NA(),J5/(J19/365))</f>
        <v>35.103497235091915</v>
      </c>
      <c r="D6" s="207" t="str">
        <f>IF(COUNT(E4)&lt;1,"",IF(AND(E11&gt;0,E4&gt;0),"Sales and Accounts Receivable are both increasing - If about equal, that's probably ok",IF(E4&gt;0,"Rising Accts. Rec. means customers aren't paying their bills","")))</f>
        <v>Sales and Accounts Receivable are both increasing - If about equal, that's probably ok</v>
      </c>
      <c r="E6" s="208"/>
      <c r="F6" s="208"/>
      <c r="G6" s="208"/>
      <c r="H6" s="208"/>
      <c r="I6" s="75">
        <v>4</v>
      </c>
      <c r="J6" s="142">
        <v>2519</v>
      </c>
      <c r="K6" s="18" t="s">
        <v>11</v>
      </c>
      <c r="L6" s="2"/>
    </row>
    <row r="7" spans="1:12" ht="12.75">
      <c r="A7" s="3"/>
      <c r="B7" s="59" t="s">
        <v>64</v>
      </c>
      <c r="D7" s="206">
        <f>IF(D6="Rising Accts. Rec. means customers aren't paying their bills","which may mean they aren't satisified with the product.","")</f>
      </c>
      <c r="E7" s="206"/>
      <c r="F7" s="206"/>
      <c r="G7" s="206"/>
      <c r="H7" s="206"/>
      <c r="I7" s="75">
        <v>4</v>
      </c>
      <c r="J7" s="143">
        <v>2276</v>
      </c>
      <c r="K7" s="19" t="s">
        <v>12</v>
      </c>
      <c r="L7" s="2"/>
    </row>
    <row r="8" spans="1:12" ht="13.5" customHeight="1">
      <c r="A8" s="26" t="s">
        <v>13</v>
      </c>
      <c r="B8" s="27"/>
      <c r="C8" s="30"/>
      <c r="D8" s="29" t="s">
        <v>8</v>
      </c>
      <c r="E8" s="117">
        <f>IF(OR(J7&lt;=0,COUNT(J6,J7)&lt;2),NA(),(J6/J7)-1)</f>
        <v>0.10676625659050965</v>
      </c>
      <c r="F8" s="203" t="str">
        <f>IF(COUNT(E8)&lt;1,"",IF(E8&gt;0.001,"Whoa, wrong direction (Increasing)",IF(E8&lt;0,"YES! - Right direction (Decreasing)","")))</f>
        <v>Whoa, wrong direction (Increasing)</v>
      </c>
      <c r="G8" s="204"/>
      <c r="H8" s="204"/>
      <c r="I8" s="76">
        <v>5</v>
      </c>
      <c r="J8" s="142">
        <v>22882</v>
      </c>
      <c r="K8" s="41" t="s">
        <v>14</v>
      </c>
      <c r="L8" s="2"/>
    </row>
    <row r="9" spans="1:12" ht="12.75">
      <c r="A9" s="56"/>
      <c r="B9" s="57" t="s">
        <v>62</v>
      </c>
      <c r="C9" s="128">
        <f>IF(OR(J20&lt;=0,COUNT(J6,J20)&lt;2),NA(),J6/(J20/365))</f>
        <v>70.4709894995018</v>
      </c>
      <c r="D9" s="207" t="str">
        <f>IF(COUNT(E8,E4)&lt;2,"",IF(AND(E8&gt;0,E4&gt;0),"CAUTION -- Both Accts. Receivable &amp; Inventories are increasing",IF(AND(E8&lt;0,E4&lt;0),"Both Accts Rec. &amp; Inventories are decreasing, that's positive.",IF(E8&gt;0,"If Sales are flat or decreasing, Caution",""))))</f>
        <v>CAUTION -- Both Accts. Receivable &amp; Inventories are increasing</v>
      </c>
      <c r="E9" s="208"/>
      <c r="F9" s="208"/>
      <c r="G9" s="208"/>
      <c r="H9" s="208"/>
      <c r="I9" s="75">
        <v>6</v>
      </c>
      <c r="J9" s="144">
        <v>16661</v>
      </c>
      <c r="K9" s="20" t="s">
        <v>15</v>
      </c>
      <c r="L9" s="2"/>
    </row>
    <row r="10" spans="1:12" ht="12.75">
      <c r="A10" s="56"/>
      <c r="B10" s="58" t="s">
        <v>63</v>
      </c>
      <c r="C10" s="55"/>
      <c r="D10" s="209" t="str">
        <f>IF(COUNT(E8)&lt;1,"",IF(E8&gt;0,"If Inventories are rising faster than sales, competition or pricing are likely the problem",""))</f>
        <v>If Inventories are rising faster than sales, competition or pricing are likely the problem</v>
      </c>
      <c r="E10" s="209"/>
      <c r="F10" s="209"/>
      <c r="G10" s="209"/>
      <c r="H10" s="209"/>
      <c r="I10" s="77">
        <v>6</v>
      </c>
      <c r="J10" s="143">
        <v>17847</v>
      </c>
      <c r="K10" s="19" t="s">
        <v>16</v>
      </c>
      <c r="L10" s="2"/>
    </row>
    <row r="11" spans="1:12" ht="13.5">
      <c r="A11" s="31" t="s">
        <v>18</v>
      </c>
      <c r="B11" s="27"/>
      <c r="C11" s="30"/>
      <c r="D11" s="29" t="s">
        <v>8</v>
      </c>
      <c r="E11" s="117">
        <f>IF(OR(J19&lt;=0,COUNT(J18,J19)&lt;2),NA(),(J18/J19)-1)</f>
        <v>0.12617695411747132</v>
      </c>
      <c r="F11" s="200" t="str">
        <f>IF(COUNT(E11)&lt;1,"",IF(E11&gt;0,"Way to GO! (Increasing)","Oh-Oh - Wrong way"))</f>
        <v>Way to GO! (Increasing)</v>
      </c>
      <c r="G11" s="201"/>
      <c r="H11" s="201"/>
      <c r="I11" s="78">
        <v>7</v>
      </c>
      <c r="J11" s="142">
        <v>6879</v>
      </c>
      <c r="K11" s="41" t="s">
        <v>17</v>
      </c>
      <c r="L11" s="2"/>
    </row>
    <row r="12" spans="1:12" ht="12.75">
      <c r="A12" s="3"/>
      <c r="B12" s="9" t="s">
        <v>20</v>
      </c>
      <c r="C12" s="7"/>
      <c r="D12" s="199" t="str">
        <f>IF(COUNT(E4,E11)&lt;2,"",IF(E4&gt;E11,"Caution - Accts Receivables growing faster than sales","OK (Sales growing faster than Accts Receivable)"))</f>
        <v>Caution - Accts Receivables growing faster than sales</v>
      </c>
      <c r="E12" s="199"/>
      <c r="F12" s="199"/>
      <c r="G12" s="199"/>
      <c r="H12" s="199"/>
      <c r="I12" s="76">
        <v>8</v>
      </c>
      <c r="J12" s="141">
        <v>936</v>
      </c>
      <c r="K12" s="18" t="s">
        <v>19</v>
      </c>
      <c r="L12" s="2"/>
    </row>
    <row r="13" spans="1:12" ht="12.75">
      <c r="A13" s="3"/>
      <c r="B13" s="9" t="s">
        <v>22</v>
      </c>
      <c r="C13" s="7"/>
      <c r="D13" s="199" t="str">
        <f>IF(COUNT(E8,E11)&lt;2,"",IF(E8&gt;E11,"Caution: Inventories growing faster than sales","Sales to Inventories ratio is OK (Sales growing faster than Inventories)"))</f>
        <v>Sales to Inventories ratio is OK (Sales growing faster than Inventories)</v>
      </c>
      <c r="E13" s="199"/>
      <c r="F13" s="199"/>
      <c r="G13" s="199"/>
      <c r="H13" s="199"/>
      <c r="I13" s="75">
        <v>8</v>
      </c>
      <c r="J13" s="143">
        <v>929</v>
      </c>
      <c r="K13" s="19" t="s">
        <v>21</v>
      </c>
      <c r="L13" s="2"/>
    </row>
    <row r="14" spans="1:12" ht="13.5">
      <c r="A14" s="31" t="s">
        <v>25</v>
      </c>
      <c r="B14" s="32"/>
      <c r="C14" s="33"/>
      <c r="D14" s="34" t="s">
        <v>8</v>
      </c>
      <c r="E14" s="118">
        <f>IF(COUNT(J9,J10)&lt;2,NA(),J9/J10-1)</f>
        <v>-0.06645374572757323</v>
      </c>
      <c r="F14" s="200" t="str">
        <f>IF(COUNT(E14)&lt;1,"",IF(E14&gt;0,"OK - (Sales should grow as fast)","Caution - The investment in PP&amp;E is flat or decreasing"))</f>
        <v>Caution - The investment in PP&amp;E is flat or decreasing</v>
      </c>
      <c r="G14" s="201"/>
      <c r="H14" s="201"/>
      <c r="I14" s="75">
        <v>9</v>
      </c>
      <c r="J14" s="145">
        <v>6487</v>
      </c>
      <c r="K14" s="21" t="s">
        <v>23</v>
      </c>
      <c r="L14" s="2"/>
    </row>
    <row r="15" spans="1:12" ht="12.75">
      <c r="A15" s="7"/>
      <c r="B15" s="11" t="s">
        <v>27</v>
      </c>
      <c r="C15" s="7"/>
      <c r="D15" s="7"/>
      <c r="E15" s="195" t="str">
        <f>IF(COUNT(E11,E14)&lt;2,"",IF(E11&gt;E14,"Way to GO! Sales are growing faster","Oops - Sales aren't growing as fast"))</f>
        <v>Way to GO! Sales are growing faster</v>
      </c>
      <c r="F15" s="195"/>
      <c r="G15" s="195"/>
      <c r="H15" s="195"/>
      <c r="I15" s="75">
        <v>9</v>
      </c>
      <c r="J15" s="146">
        <v>6575</v>
      </c>
      <c r="K15" s="19" t="s">
        <v>24</v>
      </c>
      <c r="L15" s="2"/>
    </row>
    <row r="16" spans="1:12" ht="12.75">
      <c r="A16" s="7"/>
      <c r="B16" s="7"/>
      <c r="C16" s="7"/>
      <c r="D16" s="7"/>
      <c r="E16" s="202"/>
      <c r="F16" s="202"/>
      <c r="G16" s="202"/>
      <c r="H16" s="202"/>
      <c r="I16" s="76">
        <v>10</v>
      </c>
      <c r="J16" s="142">
        <v>37846</v>
      </c>
      <c r="K16" s="41" t="s">
        <v>26</v>
      </c>
      <c r="L16" s="2"/>
    </row>
    <row r="17" spans="1:12" ht="13.5">
      <c r="A17" s="26" t="s">
        <v>30</v>
      </c>
      <c r="B17" s="27"/>
      <c r="C17" s="30"/>
      <c r="D17" s="29" t="s">
        <v>8</v>
      </c>
      <c r="E17" s="117">
        <f>IF(OR(J13&lt;=0,COUNT(J12,J13)&lt;2),NA(),J12/J13-1)</f>
        <v>0.00753498385360607</v>
      </c>
      <c r="F17" s="203" t="str">
        <f>IF(COUNT(E17)&lt;1,"",IF(E17&gt;0.001,"Wrong direction (Increasing)",IF(E17&lt;0,"Right direction (Decreasing)",IF(J12=0,"No Long Term Debt this year","No substantial change"))))</f>
        <v>Wrong direction (Increasing)</v>
      </c>
      <c r="G17" s="204"/>
      <c r="H17" s="204"/>
      <c r="I17" s="76"/>
      <c r="J17" s="151"/>
      <c r="K17" s="25" t="s">
        <v>28</v>
      </c>
      <c r="L17" s="2"/>
    </row>
    <row r="18" spans="1:12" ht="12.75">
      <c r="A18" s="3"/>
      <c r="B18" s="4"/>
      <c r="C18" s="23"/>
      <c r="D18" s="3"/>
      <c r="E18" s="205" t="str">
        <f>IF(COUNT(E17)&lt;1,"",IF(E17=0,"",IF(E17&gt;0.02,"Why are they taking on more debt?  What is the debt to equity ratio?","A small change isn't considered a serious negative.")))</f>
        <v>A small change isn't considered a serious negative.</v>
      </c>
      <c r="F18" s="205"/>
      <c r="G18" s="205"/>
      <c r="H18" s="205"/>
      <c r="I18" s="73">
        <v>11</v>
      </c>
      <c r="J18" s="141">
        <v>30141</v>
      </c>
      <c r="K18" s="18" t="s">
        <v>29</v>
      </c>
      <c r="L18" s="2"/>
    </row>
    <row r="19" spans="1:12" ht="12.75">
      <c r="A19" s="8"/>
      <c r="B19" s="17"/>
      <c r="C19" s="24"/>
      <c r="D19" s="8"/>
      <c r="E19" s="185" t="str">
        <f>IF(COUNT(C41)&lt;1,"",IF(C41&gt;0.25,"Debt to Equity Ratio is High","Debt to Equity Ratio is OK"))</f>
        <v>Debt to Equity Ratio is OK</v>
      </c>
      <c r="F19" s="185"/>
      <c r="G19" s="185"/>
      <c r="H19" s="185"/>
      <c r="I19" s="73">
        <v>11</v>
      </c>
      <c r="J19" s="143">
        <v>26764</v>
      </c>
      <c r="K19" s="19" t="s">
        <v>31</v>
      </c>
      <c r="L19" s="2"/>
    </row>
    <row r="20" spans="1:12" ht="13.5">
      <c r="A20" s="26" t="s">
        <v>34</v>
      </c>
      <c r="B20" s="45"/>
      <c r="C20" s="45"/>
      <c r="D20" s="70" t="s">
        <v>70</v>
      </c>
      <c r="E20" s="119">
        <f>IF(COUNT(J26)=1,J26,IF(OR(J25&lt;=0,COUNT(J22,J25)&lt;2),"N/A",(J22+J25)/J25))</f>
        <v>127.13559322033899</v>
      </c>
      <c r="F20" s="203" t="str">
        <f>IF(E20&gt;4.99,"Large numbers aren't as useful as small.",IF(J12=0,"With no LT debt, this item is Not Applicable",IF(J25=0,"","Caution, company may be weak financially.")))</f>
        <v>Large numbers aren't as useful as small.</v>
      </c>
      <c r="G20" s="204"/>
      <c r="H20" s="204"/>
      <c r="I20" s="153" t="s">
        <v>77</v>
      </c>
      <c r="J20" s="142">
        <v>13047</v>
      </c>
      <c r="K20" s="44" t="s">
        <v>79</v>
      </c>
      <c r="L20" s="2"/>
    </row>
    <row r="21" spans="1:11" ht="12.75">
      <c r="A21" s="3"/>
      <c r="B21" s="4" t="s">
        <v>35</v>
      </c>
      <c r="C21" s="3"/>
      <c r="D21" s="8"/>
      <c r="E21" s="230" t="str">
        <f>IF(COUNT(E20)&lt;1,"",IF(E20&gt;4.99,"This company appears to be in good shape financially.",IF(E20&gt;2.9999,"Caution, Interest Coverage is worrysome","Caution, Interest Coverage is VERY worrysome")))</f>
        <v>This company appears to be in good shape financially.</v>
      </c>
      <c r="F21" s="230"/>
      <c r="G21" s="230"/>
      <c r="H21" s="230"/>
      <c r="I21" s="153" t="s">
        <v>77</v>
      </c>
      <c r="J21" s="143">
        <v>13446</v>
      </c>
      <c r="K21" s="42" t="s">
        <v>80</v>
      </c>
    </row>
    <row r="22" spans="1:11" ht="12.75">
      <c r="A22" s="3"/>
      <c r="C22" s="3"/>
      <c r="D22" s="3"/>
      <c r="F22" s="231" t="s">
        <v>101</v>
      </c>
      <c r="G22" s="231"/>
      <c r="H22" s="231"/>
      <c r="I22" s="154" t="s">
        <v>78</v>
      </c>
      <c r="J22" s="143">
        <v>7442</v>
      </c>
      <c r="K22" s="85" t="s">
        <v>33</v>
      </c>
    </row>
    <row r="23" spans="1:11" ht="12.75">
      <c r="A23" s="3"/>
      <c r="B23" s="48" t="s">
        <v>37</v>
      </c>
      <c r="C23" s="27"/>
      <c r="D23" s="81" t="str">
        <f>IF(COUNT(J14,J15)&lt;2,NA(),IF(J15/J14&gt;1.02,"Down",IF(J14/J15&gt;1.02,"Up","Even")))</f>
        <v>Even</v>
      </c>
      <c r="E23" s="117">
        <f>IF(OR(J15&lt;=0,COUNT(J14,J15)&lt;2),NA(),(J14/J15)-1)</f>
        <v>-0.01338403041825098</v>
      </c>
      <c r="F23" s="203" t="str">
        <f>IF(COUNT(J14,J15)&lt;2,"",IF(J14/J15&gt;1.02,"Wrong direction (Increasing)--Dilution is occuring",IF(J15/J14&gt;1.02,"Right Direction (Decreasing)","No significant change")))</f>
        <v>No significant change</v>
      </c>
      <c r="G23" s="204"/>
      <c r="H23" s="204"/>
      <c r="I23" s="154" t="s">
        <v>110</v>
      </c>
      <c r="J23" s="142">
        <v>5641</v>
      </c>
      <c r="K23" s="44" t="s">
        <v>93</v>
      </c>
    </row>
    <row r="24" spans="1:11" ht="12.75">
      <c r="A24" s="3"/>
      <c r="B24" s="56" t="s">
        <v>89</v>
      </c>
      <c r="C24" s="12"/>
      <c r="D24" s="3"/>
      <c r="E24" s="220" t="str">
        <f>IF(COUNT(E23)&lt;1,"",IF(E23&lt;0.02,"A small change of up to about 2% isn't considered too consequencial",""))</f>
        <v>A small change of up to about 2% isn't considered too consequencial</v>
      </c>
      <c r="F24" s="220"/>
      <c r="G24" s="220"/>
      <c r="H24" s="220"/>
      <c r="I24" s="154" t="s">
        <v>110</v>
      </c>
      <c r="J24" s="143">
        <v>3117</v>
      </c>
      <c r="K24" s="42" t="s">
        <v>94</v>
      </c>
    </row>
    <row r="25" spans="1:11" ht="12.75">
      <c r="A25" s="3"/>
      <c r="B25" s="79" t="s">
        <v>32</v>
      </c>
      <c r="C25" s="28"/>
      <c r="D25" s="81" t="str">
        <f>IF(COUNT(E25)&lt;1,"",IF(E25&lt;0.01,"Down",IF(E25&gt;0.01,"Up","Even")))</f>
        <v>Down</v>
      </c>
      <c r="E25" s="117">
        <f>IF(COUNT(J20,J21)&lt;2,NA(),(J20/J21)-1)</f>
        <v>-0.029674252565818793</v>
      </c>
      <c r="F25" s="186" t="str">
        <f>IF(COUNT(E25)&lt;1,"",IF(E25&lt;0.03,"A small change isn't considered too serious",IF(E25&gt;0.03,"Caution - Why is it increasing?","")))</f>
        <v>A small change isn't considered too serious</v>
      </c>
      <c r="G25" s="187"/>
      <c r="H25" s="187"/>
      <c r="I25" s="154" t="s">
        <v>86</v>
      </c>
      <c r="J25" s="147">
        <v>59</v>
      </c>
      <c r="K25" s="19" t="str">
        <f>IF(TotalInterestCoverage&gt;1,"Delete the ??? in the cell to the left","Total Interest Paid on Debt (from Ann. Rpt)")</f>
        <v>Total Interest Paid on Debt (from Ann. Rpt)</v>
      </c>
    </row>
    <row r="26" spans="1:12" ht="12.75">
      <c r="A26" s="3"/>
      <c r="B26" s="56" t="s">
        <v>102</v>
      </c>
      <c r="C26" s="80"/>
      <c r="D26" s="3"/>
      <c r="E26" s="232" t="str">
        <f>IF(COUNT(J20,J21,J18,J19)&lt;4,"",IF((J20/J21)&gt;(J18/J19),"CAUTION - Cost of Sales increasing faster than Sales","Good - Sales increasing faster than Cost of Sales"))</f>
        <v>Good - Sales increasing faster than Cost of Sales</v>
      </c>
      <c r="F26" s="232"/>
      <c r="G26" s="232"/>
      <c r="H26" s="232"/>
      <c r="I26" s="154"/>
      <c r="J26" s="126"/>
      <c r="K26" s="19" t="str">
        <f>IF(TotalInterestPaidonDebt&gt;1,"Delete the ??? in the cell to the left","Total Interest Coverage (from OPS)")</f>
        <v>Delete the ??? in the cell to the left</v>
      </c>
      <c r="L26" s="134"/>
    </row>
    <row r="27" spans="1:12" ht="12.75">
      <c r="A27" s="3"/>
      <c r="B27" s="82" t="s">
        <v>87</v>
      </c>
      <c r="C27" s="27"/>
      <c r="D27" s="27"/>
      <c r="E27" s="175">
        <f>IF(COUNT(NetCashOperationsThisYear,NetCashOperationsLastYear)&lt;2,NA(),IF(NetCashOperationsLastYear&lt;0,ABS(NetCashOperationsThisYear/NetCashOperationsLastYear-1),(NetCashOperationsThisYear/NetCashOperationsLastYear)-1))</f>
        <v>0.26136488114798984</v>
      </c>
      <c r="F27" s="186" t="s">
        <v>83</v>
      </c>
      <c r="G27" s="187"/>
      <c r="H27" s="187"/>
      <c r="I27" s="155"/>
      <c r="J27" s="152"/>
      <c r="K27" s="69" t="s">
        <v>36</v>
      </c>
      <c r="L27" s="134"/>
    </row>
    <row r="28" spans="1:11" ht="12.75">
      <c r="A28" s="3"/>
      <c r="B28" s="84" t="s">
        <v>88</v>
      </c>
      <c r="C28" s="80"/>
      <c r="D28" s="80"/>
      <c r="E28" s="233" t="str">
        <f>IF(COUNT(NetCashOperationsThisYear,NetCashOperationsLastYear,RevenuesThisYear,RevenuesLastYear)&lt;4,"",IF(NetCashOperationsThisYear/NetCashOperationsLastYear&gt;=RevenuesThisYear/RevenuesLastYear,"Cashflow is growing faster than Sales",IF(E27="NMF","This ratio is not meaningful -- Caution is advised","Caution - Cashflow is not increasing at or better than the Sales rate")))</f>
        <v>Cashflow is growing faster than Sales</v>
      </c>
      <c r="F28" s="233"/>
      <c r="G28" s="233"/>
      <c r="H28" s="233"/>
      <c r="I28" s="83">
        <v>12</v>
      </c>
      <c r="J28" s="148">
        <v>11515</v>
      </c>
      <c r="K28" s="106" t="s">
        <v>81</v>
      </c>
    </row>
    <row r="29" spans="1:12" ht="12.75">
      <c r="A29" s="3"/>
      <c r="B29" s="133" t="s">
        <v>59</v>
      </c>
      <c r="C29" s="27"/>
      <c r="D29" s="45"/>
      <c r="E29" s="110">
        <f>IF(COUNT(NetCashOperationsThisYear,PPEAcquisition,Dividends,RevenuesThisYear)&lt;3,NA(),(NetCashOperationsThisYear-PPEAcquisition-Dividends)/RevenuesThisYear)</f>
        <v>0.24335622573902657</v>
      </c>
      <c r="F29" s="234" t="str">
        <f>IF(COUNT(E29)&lt;1,"",IF(E29&lt;0.098,"OOPS, anything less than 10 is bad news","Anything over 10 is Great - Substantially over 10 is EXCELLENT"))</f>
        <v>Anything over 10 is Great - Substantially over 10 is EXCELLENT</v>
      </c>
      <c r="G29" s="235"/>
      <c r="H29" s="235"/>
      <c r="I29" s="83">
        <v>12</v>
      </c>
      <c r="J29" s="149">
        <v>9129</v>
      </c>
      <c r="K29" s="107" t="s">
        <v>82</v>
      </c>
      <c r="L29" s="134"/>
    </row>
    <row r="30" spans="1:12" ht="12.75">
      <c r="A30" s="3"/>
      <c r="B30" s="54" t="s">
        <v>95</v>
      </c>
      <c r="C30" s="46"/>
      <c r="D30" s="161" t="s">
        <v>120</v>
      </c>
      <c r="E30" s="160">
        <f>(NetCashOperationsThisYear-PPEAcquisition-Dividends)/CommonSharesThisYear</f>
        <v>1.1307229844303992</v>
      </c>
      <c r="F30" s="226" t="str">
        <f>IF(E30&lt;0,"CAUTION there is added risk because of neg. cash per share",IF(E30&gt;5,"Good, the $ amount per share at risk is reduced by this amount","Though not significent here - the $ per share at risk is reduced by this amount"))</f>
        <v>Though not significent here - the $ per share at risk is reduced by this amount</v>
      </c>
      <c r="G30" s="227"/>
      <c r="H30" s="227"/>
      <c r="I30" s="71">
        <v>14</v>
      </c>
      <c r="J30" s="141">
        <v>3656</v>
      </c>
      <c r="K30" s="47" t="s">
        <v>104</v>
      </c>
      <c r="L30" s="134"/>
    </row>
    <row r="31" spans="1:12" ht="12.75">
      <c r="A31" s="3"/>
      <c r="B31" s="229" t="s">
        <v>119</v>
      </c>
      <c r="C31" s="229"/>
      <c r="D31" s="229"/>
      <c r="E31" s="137">
        <f>IF(E30&lt;0,"Caution",((NetCashOperationsThisYear-PPEAcquisition-Dividends)/CommonSharesThisYear)/CurrentPrice)</f>
        <v>0.04108731774819765</v>
      </c>
      <c r="F31" s="138" t="str">
        <f>IF(E31&lt;J34/100,"The return is less than the bond rate.  Is company spending cash wisely?",IF(E31&gt;J34/100,"Good - Free Cashflow return is greater than the bond yield",""))</f>
        <v>Good - Free Cashflow return is greater than the bond yield</v>
      </c>
      <c r="G31" s="3"/>
      <c r="H31" s="109"/>
      <c r="I31" s="71">
        <v>13</v>
      </c>
      <c r="J31" s="141">
        <v>524</v>
      </c>
      <c r="K31" s="47" t="s">
        <v>106</v>
      </c>
      <c r="L31" s="134"/>
    </row>
    <row r="32" spans="1:11" ht="12.75">
      <c r="A32" s="3"/>
      <c r="B32" s="48" t="s">
        <v>105</v>
      </c>
      <c r="C32" s="103"/>
      <c r="D32" s="104"/>
      <c r="E32" s="114">
        <f>IF(OR(J28&lt;=0,COUNT(J23,J28)&lt;2),NA(),J28/J23)</f>
        <v>2.041304733203333</v>
      </c>
      <c r="F32" s="221" t="s">
        <v>126</v>
      </c>
      <c r="G32" s="222"/>
      <c r="H32" s="222"/>
      <c r="I32" s="93"/>
      <c r="J32" s="150">
        <v>27.52</v>
      </c>
      <c r="K32" s="43" t="s">
        <v>103</v>
      </c>
    </row>
    <row r="33" spans="1:12" ht="12.75">
      <c r="A33" s="3"/>
      <c r="B33" s="3" t="s">
        <v>127</v>
      </c>
      <c r="C33" s="101"/>
      <c r="D33" s="102"/>
      <c r="E33" s="102"/>
      <c r="F33" s="228" t="s">
        <v>130</v>
      </c>
      <c r="G33" s="228"/>
      <c r="H33" s="228"/>
      <c r="I33" s="90"/>
      <c r="J33" s="127">
        <v>37984</v>
      </c>
      <c r="K33" s="43" t="s">
        <v>124</v>
      </c>
      <c r="L33" s="135"/>
    </row>
    <row r="34" spans="1:12" ht="12.75">
      <c r="A34" s="3"/>
      <c r="B34" s="100"/>
      <c r="C34" s="101"/>
      <c r="D34" s="129" t="s">
        <v>92</v>
      </c>
      <c r="E34" s="130" t="s">
        <v>97</v>
      </c>
      <c r="F34" s="94"/>
      <c r="G34" s="96"/>
      <c r="H34" s="7"/>
      <c r="I34" s="181"/>
      <c r="J34" s="159">
        <v>4.1</v>
      </c>
      <c r="K34" s="43" t="s">
        <v>125</v>
      </c>
      <c r="L34" s="135"/>
    </row>
    <row r="35" spans="1:11" ht="12.75">
      <c r="A35" s="3"/>
      <c r="B35" s="79" t="s">
        <v>98</v>
      </c>
      <c r="C35" s="105"/>
      <c r="D35" s="125">
        <f>IF(OR(J24&lt;=0,COUNT(J23,J24)&lt;2),NA(),J23/J24-1)</f>
        <v>0.8097529675970485</v>
      </c>
      <c r="E35" s="125">
        <f>IF(OR(J29&lt;=0,COUNT(J28,J29)&lt;2),NA(),J28/J29-1)</f>
        <v>0.26136488114798984</v>
      </c>
      <c r="F35" s="224" t="str">
        <f>IF(COUNT(D35,E35)&lt;2,"",IF(D35&gt;E35,"Oops - Net Cash is growing at a slower rate than Net Income",IF(E35&gt;D35,"Net Cash is growing faster than Net Income.  That normally is positive.","")))</f>
        <v>Oops - Net Cash is growing at a slower rate than Net Income</v>
      </c>
      <c r="G35" s="225"/>
      <c r="H35" s="225"/>
      <c r="I35" s="91"/>
      <c r="J35" s="139">
        <f>COUNTIF(J2:J33,"???")</f>
        <v>0</v>
      </c>
      <c r="K35" s="124" t="s">
        <v>109</v>
      </c>
    </row>
    <row r="36" spans="1:12" ht="12.75">
      <c r="A36" s="3"/>
      <c r="B36" s="3"/>
      <c r="C36" s="12"/>
      <c r="D36" s="3"/>
      <c r="E36" s="108" t="str">
        <f>IF(COUNT(D35)&lt;1,"",IF(D35&lt;0.01,"Caution - Net Income is declining","Net Income is growing"))</f>
        <v>Net Income is growing</v>
      </c>
      <c r="F36" s="223" t="str">
        <f>IF(COUNT(E35)&lt;1,"",IF(E35&lt;0.01,"    Caution - Net Cash is declining","    Net Cash is growing"))</f>
        <v>    Net Cash is growing</v>
      </c>
      <c r="G36" s="223"/>
      <c r="H36" s="223"/>
      <c r="I36" s="132"/>
      <c r="K36" s="92"/>
      <c r="L36" s="136"/>
    </row>
    <row r="37" spans="1:12" ht="12.75">
      <c r="A37" s="3"/>
      <c r="B37" s="36" t="s">
        <v>38</v>
      </c>
      <c r="C37" s="122">
        <f>IF(COUNT(J14)&lt;1,NA(),(J2+J3-J12)/J14)</f>
        <v>1.9428086943117002</v>
      </c>
      <c r="D37" s="121" t="s">
        <v>108</v>
      </c>
      <c r="E37" s="27"/>
      <c r="F37" s="35"/>
      <c r="G37" s="203" t="str">
        <f>IF(COUNT(C37)&lt;1,"",IF(C37&gt;0.00001,"This represents actual cash included in the","A small or negative amount isn't considered too "))</f>
        <v>This represents actual cash included in the</v>
      </c>
      <c r="H37" s="204"/>
      <c r="I37" s="218"/>
      <c r="J37" s="214" t="s">
        <v>129</v>
      </c>
      <c r="K37" s="215"/>
      <c r="L37" s="180"/>
    </row>
    <row r="38" spans="1:11" ht="12.75" customHeight="1">
      <c r="A38" s="3"/>
      <c r="B38" s="4" t="s">
        <v>96</v>
      </c>
      <c r="C38" s="219" t="s">
        <v>39</v>
      </c>
      <c r="D38" s="219"/>
      <c r="E38" s="219"/>
      <c r="F38" s="219"/>
      <c r="G38" s="182" t="str">
        <f>IF(COUNT(C37)&lt;1,"",IF(C37&gt;0.00001,"price of each share of stock. If significant, (perhaps","serious.  But if cash is shrinking and debt is growing,"))</f>
        <v>price of each share of stock. If significant, (perhaps</v>
      </c>
      <c r="H38" s="182"/>
      <c r="I38" s="182"/>
      <c r="K38" s="173"/>
    </row>
    <row r="39" spans="1:11" ht="12.75" customHeight="1">
      <c r="A39" s="3"/>
      <c r="B39" s="184" t="str">
        <f>IF(C37/CurrentPrice&gt;0.1,"Good, Cash Position is meaningful - greater than 10% of current price","Oops, Cash Position is not meaningful - less than 10% of current price")</f>
        <v>Oops, Cash Position is not meaningful - less than 10% of current price</v>
      </c>
      <c r="C39" s="184"/>
      <c r="D39" s="184"/>
      <c r="E39" s="184"/>
      <c r="F39" s="184"/>
      <c r="G39" s="183" t="str">
        <f>IF(COUNT(C37)&lt;1,"",IF(C37&gt;0.00001,"10% of the share price) it's very positive.","the company may be in weak financial shape."))</f>
        <v>10% of the share price) it's very positive.</v>
      </c>
      <c r="H39" s="183"/>
      <c r="I39" s="172"/>
      <c r="J39" s="216" t="s">
        <v>128</v>
      </c>
      <c r="K39" s="217"/>
    </row>
    <row r="40" spans="1:11" ht="12.75" customHeight="1">
      <c r="A40" s="3"/>
      <c r="B40" s="4"/>
      <c r="C40" s="171"/>
      <c r="D40" s="171"/>
      <c r="E40" s="171"/>
      <c r="F40" s="171"/>
      <c r="G40" s="171"/>
      <c r="H40" s="171"/>
      <c r="I40" s="171"/>
      <c r="J40" s="176"/>
      <c r="K40" s="177"/>
    </row>
    <row r="41" spans="1:11" ht="12.75">
      <c r="A41" s="13"/>
      <c r="B41" s="36" t="s">
        <v>40</v>
      </c>
      <c r="C41" s="115">
        <f>IF(COUNT(J12,J16)&lt;2,NA(),J12/J16)</f>
        <v>0.02473180785287745</v>
      </c>
      <c r="D41" s="49" t="s">
        <v>41</v>
      </c>
      <c r="E41" s="37"/>
      <c r="F41" s="203" t="str">
        <f>IF(COUNT(C41)&lt;1,"",IF(C41&gt;0.26,"Caution, Long-term debt may be excessive -- Check Section 2B of the SSG -- ROE",IF(C41=0,"No Long-term Debt","Long-term Debt is in normal range")))</f>
        <v>Long-term Debt is in normal range</v>
      </c>
      <c r="G41" s="204"/>
      <c r="H41" s="204"/>
      <c r="I41" s="140"/>
      <c r="J41" s="95"/>
      <c r="K41" s="92"/>
    </row>
    <row r="42" spans="1:11" ht="12.75">
      <c r="A42" s="3"/>
      <c r="B42" s="4" t="s">
        <v>42</v>
      </c>
      <c r="C42" s="189" t="s">
        <v>43</v>
      </c>
      <c r="D42" s="189"/>
      <c r="E42" s="189"/>
      <c r="F42" s="189"/>
      <c r="G42" s="189"/>
      <c r="H42" s="6">
        <f>IF(COUNT(C41)&lt;1,"",IF(C41&gt;0.26,"Is the ROE greater than interest rates?  Also see Free Cash Flow Ratio",""))</f>
      </c>
      <c r="I42" s="95"/>
      <c r="J42" s="174"/>
      <c r="K42" s="98"/>
    </row>
    <row r="43" spans="1:11" ht="12.75">
      <c r="A43" s="3"/>
      <c r="B43" s="10"/>
      <c r="C43" s="3"/>
      <c r="D43" s="7"/>
      <c r="E43" s="99" t="s">
        <v>61</v>
      </c>
      <c r="F43" s="99"/>
      <c r="G43" s="99"/>
      <c r="H43" s="99"/>
      <c r="I43" s="99"/>
      <c r="J43" s="178"/>
      <c r="K43" s="179"/>
    </row>
    <row r="44" spans="1:11" ht="12.75">
      <c r="A44" s="3"/>
      <c r="B44" s="36" t="s">
        <v>44</v>
      </c>
      <c r="C44" s="119">
        <f>IF(OR(J11&lt;=0,COUNT(J11)&lt;1),NA(),(J2+J3+J4)/J11)</f>
        <v>2.398459078354412</v>
      </c>
      <c r="D44" s="38" t="s">
        <v>45</v>
      </c>
      <c r="E44" s="169" t="s">
        <v>46</v>
      </c>
      <c r="F44" s="170"/>
      <c r="G44" s="170"/>
      <c r="H44" s="170"/>
      <c r="I44" s="170"/>
      <c r="J44" s="10"/>
      <c r="K44" s="88"/>
    </row>
    <row r="45" spans="1:11" ht="12.75">
      <c r="A45" s="3"/>
      <c r="B45" s="4" t="s">
        <v>47</v>
      </c>
      <c r="C45" s="3"/>
      <c r="D45" s="7"/>
      <c r="E45" s="10" t="s">
        <v>90</v>
      </c>
      <c r="F45" s="10"/>
      <c r="G45" s="10"/>
      <c r="H45" s="10"/>
      <c r="I45" s="10"/>
      <c r="J45" s="99"/>
      <c r="K45" s="98"/>
    </row>
    <row r="46" spans="1:11" ht="12.75">
      <c r="A46" s="3"/>
      <c r="B46" s="3"/>
      <c r="C46" s="3"/>
      <c r="D46" s="3"/>
      <c r="E46" s="3"/>
      <c r="F46" s="3"/>
      <c r="G46" s="3"/>
      <c r="H46" s="3"/>
      <c r="I46" s="99"/>
      <c r="J46" s="99"/>
      <c r="K46" s="98"/>
    </row>
    <row r="47" spans="1:11" ht="12.75">
      <c r="A47" s="3"/>
      <c r="B47" s="36" t="s">
        <v>48</v>
      </c>
      <c r="C47" s="116">
        <f>IF(OR(J11&lt;=0,COUNT(J8,J11)&lt;2),NA(),J8/J11)</f>
        <v>3.326355574938218</v>
      </c>
      <c r="D47" s="37" t="s">
        <v>45</v>
      </c>
      <c r="E47" s="196" t="s">
        <v>49</v>
      </c>
      <c r="F47" s="197"/>
      <c r="G47" s="197"/>
      <c r="H47" s="198"/>
      <c r="I47" s="61"/>
      <c r="J47" s="60" t="s">
        <v>65</v>
      </c>
      <c r="K47" s="123"/>
    </row>
    <row r="48" spans="1:11" ht="12.75">
      <c r="A48" s="3"/>
      <c r="B48" s="4" t="s">
        <v>50</v>
      </c>
      <c r="C48" s="3"/>
      <c r="D48" s="3"/>
      <c r="E48" s="3"/>
      <c r="F48" s="3"/>
      <c r="G48" s="3"/>
      <c r="H48" s="3"/>
      <c r="I48" s="62"/>
      <c r="J48" s="60" t="s">
        <v>66</v>
      </c>
      <c r="K48" s="123"/>
    </row>
    <row r="49" spans="1:11" ht="12.75">
      <c r="A49" s="3"/>
      <c r="B49" s="3"/>
      <c r="C49" s="3"/>
      <c r="D49" s="3"/>
      <c r="E49" s="3"/>
      <c r="F49" s="3"/>
      <c r="G49" s="3"/>
      <c r="H49" s="3"/>
      <c r="I49" s="64"/>
      <c r="J49" s="60" t="s">
        <v>67</v>
      </c>
      <c r="K49" s="123"/>
    </row>
    <row r="50" spans="1:11" ht="12.75">
      <c r="A50" s="3"/>
      <c r="B50" s="36" t="s">
        <v>51</v>
      </c>
      <c r="C50" s="116">
        <f>IF(COUNT(J20,J6)&lt;2,NA(),J20/J6)</f>
        <v>5.179436284239777</v>
      </c>
      <c r="D50" s="37" t="s">
        <v>45</v>
      </c>
      <c r="E50" s="196" t="s">
        <v>52</v>
      </c>
      <c r="F50" s="197"/>
      <c r="G50" s="197"/>
      <c r="H50" s="198"/>
      <c r="I50" s="63"/>
      <c r="J50" s="60" t="s">
        <v>69</v>
      </c>
      <c r="K50" s="123"/>
    </row>
    <row r="51" spans="1:11" ht="12.75">
      <c r="A51" s="3"/>
      <c r="B51" s="4" t="s">
        <v>53</v>
      </c>
      <c r="C51" s="3"/>
      <c r="D51" s="3"/>
      <c r="E51" s="10" t="s">
        <v>76</v>
      </c>
      <c r="F51" s="10"/>
      <c r="G51" s="10"/>
      <c r="H51" s="10"/>
      <c r="I51" s="10"/>
      <c r="J51" s="10"/>
      <c r="K51" s="88"/>
    </row>
    <row r="52" spans="1:11" ht="12.75">
      <c r="A52" s="3"/>
      <c r="B52" s="10"/>
      <c r="C52" s="3"/>
      <c r="D52" s="3"/>
      <c r="E52" s="89" t="str">
        <f>IF(COUNT(C50)&lt;1,"",IF(C50&gt;25,"Why is this ratio so high?  Check it out. Has Cost of Sales or Inventories changed greatly?","Inventory Ratio appears to be in a normal range"))</f>
        <v>Inventory Ratio appears to be in a normal range</v>
      </c>
      <c r="F52" s="89"/>
      <c r="G52" s="89"/>
      <c r="H52" s="89"/>
      <c r="K52" s="22"/>
    </row>
    <row r="53" spans="1:11" ht="12.75">
      <c r="A53" s="3"/>
      <c r="B53" s="36" t="s">
        <v>54</v>
      </c>
      <c r="C53" s="116">
        <f>IF(COUNT(J18,J9)&lt;2,NA(),J18/J9)</f>
        <v>1.8090750855290798</v>
      </c>
      <c r="D53" s="37" t="s">
        <v>45</v>
      </c>
      <c r="E53" s="162" t="s">
        <v>55</v>
      </c>
      <c r="F53" s="163"/>
      <c r="G53" s="163"/>
      <c r="H53" s="163"/>
      <c r="I53" s="163"/>
      <c r="J53" s="163"/>
      <c r="K53" s="164"/>
    </row>
    <row r="54" spans="1:11" ht="12.75">
      <c r="A54" s="3"/>
      <c r="B54" s="4" t="s">
        <v>56</v>
      </c>
      <c r="C54" s="3"/>
      <c r="D54" s="10" t="s">
        <v>60</v>
      </c>
      <c r="E54" s="10"/>
      <c r="F54" s="10"/>
      <c r="G54" s="10"/>
      <c r="H54" s="10"/>
      <c r="I54" s="10"/>
      <c r="J54" s="10"/>
      <c r="K54" s="88"/>
    </row>
    <row r="55" spans="1:11" ht="12.75">
      <c r="A55" s="3"/>
      <c r="B55" s="3"/>
      <c r="C55" s="3"/>
      <c r="D55" s="3"/>
      <c r="E55" s="3"/>
      <c r="F55" s="3"/>
      <c r="G55" s="3"/>
      <c r="H55" s="7"/>
      <c r="I55" s="10"/>
      <c r="J55" s="10"/>
      <c r="K55" s="88"/>
    </row>
    <row r="56" spans="1:11" ht="12.75">
      <c r="A56" s="3"/>
      <c r="B56" s="39" t="s">
        <v>57</v>
      </c>
      <c r="C56" s="120">
        <f>IF(OR(J18&lt;=0,COUNT(J32,J18,J14)&lt;3),NA(),J32/(J18/J14))</f>
        <v>5.922903686009091</v>
      </c>
      <c r="D56" s="66"/>
      <c r="E56" s="166" t="s">
        <v>68</v>
      </c>
      <c r="F56" s="167"/>
      <c r="G56" s="167"/>
      <c r="H56" s="167"/>
      <c r="I56" s="167"/>
      <c r="J56" s="167"/>
      <c r="K56" s="168"/>
    </row>
    <row r="57" spans="1:11" ht="12.75">
      <c r="A57" s="7"/>
      <c r="B57" s="14" t="s">
        <v>84</v>
      </c>
      <c r="C57" s="3"/>
      <c r="D57" s="3"/>
      <c r="E57" s="87" t="s">
        <v>58</v>
      </c>
      <c r="F57" s="87"/>
      <c r="G57" s="87"/>
      <c r="H57" s="87"/>
      <c r="I57" s="87"/>
      <c r="J57" s="87"/>
      <c r="K57" s="88"/>
    </row>
    <row r="58" spans="1:11" ht="15.75" thickBot="1">
      <c r="A58" s="3"/>
      <c r="B58" s="194" t="s">
        <v>118</v>
      </c>
      <c r="C58" s="194"/>
      <c r="D58" s="194"/>
      <c r="E58" s="194"/>
      <c r="F58" s="194"/>
      <c r="G58" s="194"/>
      <c r="H58" s="194"/>
      <c r="I58" s="97"/>
      <c r="J58" s="97"/>
      <c r="K58" s="157" t="s">
        <v>131</v>
      </c>
    </row>
    <row r="59" spans="1:12" ht="12.75">
      <c r="A59" s="111"/>
      <c r="B59" s="111"/>
      <c r="C59" s="111"/>
      <c r="D59" s="111"/>
      <c r="E59" s="111"/>
      <c r="F59" s="111"/>
      <c r="G59" s="111"/>
      <c r="H59" s="111"/>
      <c r="I59" s="111"/>
      <c r="J59" s="111"/>
      <c r="K59" s="112"/>
      <c r="L59" s="2"/>
    </row>
    <row r="60" spans="1:12" ht="29.25" customHeight="1">
      <c r="A60" s="189" t="s">
        <v>107</v>
      </c>
      <c r="B60" s="189"/>
      <c r="C60" s="189"/>
      <c r="D60" s="189"/>
      <c r="E60" s="189"/>
      <c r="F60" s="189"/>
      <c r="G60" s="189"/>
      <c r="H60" s="189"/>
      <c r="I60" s="189"/>
      <c r="J60" s="189"/>
      <c r="K60" s="189"/>
      <c r="L60" s="86"/>
    </row>
    <row r="61" spans="1:12" ht="25.5" customHeight="1">
      <c r="A61" s="113"/>
      <c r="B61" s="188" t="s">
        <v>116</v>
      </c>
      <c r="C61" s="188"/>
      <c r="D61" s="188"/>
      <c r="E61" s="188"/>
      <c r="F61" s="188"/>
      <c r="G61" s="188"/>
      <c r="H61" s="188"/>
      <c r="I61" s="188"/>
      <c r="J61" s="188"/>
      <c r="K61" s="188"/>
      <c r="L61" s="86"/>
    </row>
    <row r="62" spans="1:12" ht="7.5" customHeight="1">
      <c r="A62" s="3"/>
      <c r="B62" s="10"/>
      <c r="C62" s="86"/>
      <c r="D62" s="86"/>
      <c r="E62" s="86"/>
      <c r="F62" s="86"/>
      <c r="G62" s="86"/>
      <c r="H62" s="86"/>
      <c r="I62" s="3"/>
      <c r="J62" s="3"/>
      <c r="K62" s="10"/>
      <c r="L62" s="86"/>
    </row>
    <row r="63" spans="1:12" ht="25.5" customHeight="1">
      <c r="A63" s="113"/>
      <c r="B63" s="188" t="s">
        <v>115</v>
      </c>
      <c r="C63" s="188"/>
      <c r="D63" s="188"/>
      <c r="E63" s="188"/>
      <c r="F63" s="188"/>
      <c r="G63" s="188"/>
      <c r="H63" s="188"/>
      <c r="I63" s="188"/>
      <c r="J63" s="188"/>
      <c r="K63" s="188"/>
      <c r="L63" s="86"/>
    </row>
    <row r="64" spans="1:12" ht="26.25" customHeight="1">
      <c r="A64" s="3"/>
      <c r="B64" s="188" t="s">
        <v>114</v>
      </c>
      <c r="C64" s="188"/>
      <c r="D64" s="188"/>
      <c r="E64" s="188"/>
      <c r="F64" s="188"/>
      <c r="G64" s="188"/>
      <c r="H64" s="188"/>
      <c r="I64" s="188"/>
      <c r="J64" s="188"/>
      <c r="K64" s="188"/>
      <c r="L64" s="86"/>
    </row>
    <row r="65" spans="1:12" ht="61.5" customHeight="1">
      <c r="A65" s="190" t="s">
        <v>111</v>
      </c>
      <c r="B65" s="190"/>
      <c r="C65" s="190"/>
      <c r="D65" s="190"/>
      <c r="E65" s="190"/>
      <c r="F65" s="190"/>
      <c r="G65" s="190"/>
      <c r="H65" s="190"/>
      <c r="I65" s="190"/>
      <c r="J65" s="190"/>
      <c r="K65" s="190"/>
      <c r="L65" s="86"/>
    </row>
    <row r="66" spans="1:12" ht="24" customHeight="1">
      <c r="A66" s="165"/>
      <c r="B66" s="165"/>
      <c r="C66" s="165"/>
      <c r="D66" s="165"/>
      <c r="E66" s="165"/>
      <c r="F66" s="165"/>
      <c r="G66" s="165"/>
      <c r="H66" s="165"/>
      <c r="I66" s="165"/>
      <c r="J66" s="165"/>
      <c r="K66" s="165"/>
      <c r="L66" s="86"/>
    </row>
    <row r="67" spans="1:12" ht="32.25" customHeight="1">
      <c r="A67" s="192" t="s">
        <v>113</v>
      </c>
      <c r="B67" s="192"/>
      <c r="C67" s="192"/>
      <c r="D67" s="192"/>
      <c r="E67" s="192"/>
      <c r="F67" s="192"/>
      <c r="G67" s="192"/>
      <c r="H67" s="192"/>
      <c r="I67" s="192"/>
      <c r="J67" s="192"/>
      <c r="K67" s="192"/>
      <c r="L67" s="86"/>
    </row>
    <row r="68" spans="1:12" ht="24.75" customHeight="1">
      <c r="A68" s="189" t="s">
        <v>91</v>
      </c>
      <c r="B68" s="189"/>
      <c r="C68" s="189"/>
      <c r="D68" s="189"/>
      <c r="E68" s="189"/>
      <c r="F68" s="189"/>
      <c r="G68" s="189"/>
      <c r="H68" s="189"/>
      <c r="I68" s="189"/>
      <c r="J68" s="189"/>
      <c r="K68" s="189"/>
      <c r="L68" s="86"/>
    </row>
    <row r="69" spans="1:12" ht="12.75" customHeight="1">
      <c r="A69" s="189" t="s">
        <v>112</v>
      </c>
      <c r="B69" s="189"/>
      <c r="C69" s="189"/>
      <c r="D69" s="189"/>
      <c r="E69" s="189"/>
      <c r="F69" s="189"/>
      <c r="G69" s="189"/>
      <c r="H69" s="189"/>
      <c r="I69" s="189"/>
      <c r="J69" s="189"/>
      <c r="K69" s="189"/>
      <c r="L69" s="86"/>
    </row>
    <row r="70" spans="1:12" ht="12.75">
      <c r="A70" s="3"/>
      <c r="B70" s="10"/>
      <c r="C70" s="10"/>
      <c r="D70" s="10"/>
      <c r="E70" s="10"/>
      <c r="F70" s="10"/>
      <c r="G70" s="10"/>
      <c r="H70" s="10"/>
      <c r="I70" s="3"/>
      <c r="J70" s="3"/>
      <c r="K70" s="3"/>
      <c r="L70" s="86"/>
    </row>
    <row r="71" spans="1:12" ht="12.75">
      <c r="A71" s="189" t="s">
        <v>99</v>
      </c>
      <c r="B71" s="189"/>
      <c r="C71" s="189"/>
      <c r="D71" s="189"/>
      <c r="E71" s="189"/>
      <c r="F71" s="189"/>
      <c r="G71" s="189"/>
      <c r="H71" s="189"/>
      <c r="I71" s="189"/>
      <c r="J71" s="189"/>
      <c r="K71" s="189"/>
      <c r="L71" s="86"/>
    </row>
    <row r="72" spans="1:12" ht="12.75">
      <c r="A72" s="189" t="s">
        <v>73</v>
      </c>
      <c r="B72" s="189"/>
      <c r="C72" s="189"/>
      <c r="D72" s="189"/>
      <c r="E72" s="189"/>
      <c r="F72" s="189"/>
      <c r="G72" s="189"/>
      <c r="H72" s="189"/>
      <c r="I72" s="189"/>
      <c r="J72" s="189"/>
      <c r="K72" s="189"/>
      <c r="L72" s="86"/>
    </row>
    <row r="73" spans="1:12" ht="9" customHeight="1">
      <c r="A73" s="189" t="s">
        <v>74</v>
      </c>
      <c r="B73" s="189"/>
      <c r="C73" s="189"/>
      <c r="D73" s="189"/>
      <c r="E73" s="189"/>
      <c r="F73" s="189"/>
      <c r="G73" s="189"/>
      <c r="H73" s="189"/>
      <c r="I73" s="189"/>
      <c r="J73" s="189"/>
      <c r="K73" s="189"/>
      <c r="L73" s="86"/>
    </row>
    <row r="74" spans="1:12" ht="12.75">
      <c r="A74" s="3"/>
      <c r="B74" s="86"/>
      <c r="C74" s="86"/>
      <c r="D74" s="86"/>
      <c r="E74" s="86"/>
      <c r="F74" s="86"/>
      <c r="G74" s="86"/>
      <c r="H74" s="86"/>
      <c r="I74" s="3"/>
      <c r="J74" s="3"/>
      <c r="K74" s="10"/>
      <c r="L74" s="86"/>
    </row>
    <row r="75" spans="1:12" ht="14.25">
      <c r="A75" s="191" t="s">
        <v>85</v>
      </c>
      <c r="B75" s="191"/>
      <c r="C75" s="191"/>
      <c r="D75" s="191"/>
      <c r="E75" s="191"/>
      <c r="F75" s="191"/>
      <c r="G75" s="191"/>
      <c r="H75" s="191"/>
      <c r="I75" s="191"/>
      <c r="J75" s="191"/>
      <c r="K75" s="191"/>
      <c r="L75" s="86"/>
    </row>
    <row r="76" spans="1:11" ht="25.5" customHeight="1">
      <c r="A76" s="189" t="s">
        <v>75</v>
      </c>
      <c r="B76" s="189"/>
      <c r="C76" s="189"/>
      <c r="D76" s="189"/>
      <c r="E76" s="189"/>
      <c r="F76" s="189"/>
      <c r="G76" s="189"/>
      <c r="H76" s="189"/>
      <c r="I76" s="189"/>
      <c r="J76" s="189"/>
      <c r="K76" s="189"/>
    </row>
    <row r="77" spans="1:11" ht="30" customHeight="1">
      <c r="A77" s="188" t="s">
        <v>117</v>
      </c>
      <c r="B77" s="188"/>
      <c r="C77" s="188"/>
      <c r="D77" s="188"/>
      <c r="E77" s="188"/>
      <c r="F77" s="188"/>
      <c r="G77" s="188"/>
      <c r="H77" s="188"/>
      <c r="I77" s="188"/>
      <c r="J77" s="188"/>
      <c r="K77" s="188"/>
    </row>
    <row r="78" spans="1:11" ht="12.75">
      <c r="A78" s="3"/>
      <c r="B78" s="3"/>
      <c r="C78" s="3"/>
      <c r="D78" s="3"/>
      <c r="E78" s="3"/>
      <c r="F78" s="3"/>
      <c r="G78" s="3"/>
      <c r="H78" s="3"/>
      <c r="I78" s="86"/>
      <c r="J78" s="86"/>
      <c r="K78" s="10"/>
    </row>
    <row r="79" spans="1:11" ht="12.75">
      <c r="A79" s="3"/>
      <c r="B79" s="3"/>
      <c r="C79" s="3"/>
      <c r="D79" s="3"/>
      <c r="E79" s="3"/>
      <c r="F79" s="3"/>
      <c r="G79" s="3"/>
      <c r="H79" s="3"/>
      <c r="I79" s="10"/>
      <c r="J79" s="10"/>
      <c r="K79" s="10"/>
    </row>
    <row r="80" spans="1:11" ht="12.75">
      <c r="A80" s="3"/>
      <c r="B80" s="3"/>
      <c r="C80" s="3"/>
      <c r="D80" s="3"/>
      <c r="E80" s="3"/>
      <c r="F80" s="3"/>
      <c r="G80" s="3"/>
      <c r="H80" s="3"/>
      <c r="I80" s="10"/>
      <c r="J80" s="10"/>
      <c r="K80" s="10"/>
    </row>
    <row r="81" spans="1:11" ht="12.75">
      <c r="A81" s="3"/>
      <c r="B81" s="3"/>
      <c r="C81" s="3"/>
      <c r="D81" s="3"/>
      <c r="E81" s="3"/>
      <c r="F81" s="3"/>
      <c r="G81" s="3"/>
      <c r="H81" s="3"/>
      <c r="I81" s="10"/>
      <c r="J81" s="10"/>
      <c r="K81" s="3"/>
    </row>
    <row r="82" spans="1:11" ht="12.75">
      <c r="A82" s="3"/>
      <c r="B82" s="3"/>
      <c r="C82" s="3"/>
      <c r="D82" s="3"/>
      <c r="E82" s="3"/>
      <c r="F82" s="3"/>
      <c r="G82" s="3"/>
      <c r="H82" s="3"/>
      <c r="I82" s="3"/>
      <c r="J82" s="3"/>
      <c r="K82" s="3"/>
    </row>
    <row r="83" spans="1:11" ht="12.75">
      <c r="A83" s="3"/>
      <c r="B83" s="3"/>
      <c r="C83" s="3"/>
      <c r="D83" s="3"/>
      <c r="E83" s="3"/>
      <c r="F83" s="3"/>
      <c r="G83" s="3"/>
      <c r="H83" s="3"/>
      <c r="I83" s="3"/>
      <c r="J83" s="3"/>
      <c r="K83" s="3"/>
    </row>
    <row r="84" spans="1:11" ht="12.75">
      <c r="A84" s="3"/>
      <c r="B84" s="3"/>
      <c r="C84" s="3"/>
      <c r="D84" s="3"/>
      <c r="E84" s="3"/>
      <c r="F84" s="3"/>
      <c r="G84" s="3"/>
      <c r="H84" s="3"/>
      <c r="I84" s="3"/>
      <c r="J84" s="3"/>
      <c r="K84" s="3"/>
    </row>
    <row r="85" spans="1:11" ht="12.75">
      <c r="A85" s="3"/>
      <c r="B85" s="3"/>
      <c r="C85" s="3"/>
      <c r="D85" s="3"/>
      <c r="E85" s="3"/>
      <c r="F85" s="3"/>
      <c r="G85" s="3"/>
      <c r="H85" s="3"/>
      <c r="I85" s="3"/>
      <c r="J85" s="3"/>
      <c r="K85" s="3"/>
    </row>
    <row r="86" spans="1:11" ht="12.75">
      <c r="A86" s="3"/>
      <c r="B86" s="3"/>
      <c r="C86" s="3"/>
      <c r="D86" s="3"/>
      <c r="E86" s="3"/>
      <c r="F86" s="3"/>
      <c r="G86" s="3"/>
      <c r="H86" s="3"/>
      <c r="I86" s="3"/>
      <c r="J86" s="3"/>
      <c r="K86" s="3"/>
    </row>
    <row r="87" spans="1:11" ht="12.75">
      <c r="A87" s="3"/>
      <c r="B87" s="3"/>
      <c r="C87" s="3"/>
      <c r="D87" s="3"/>
      <c r="E87" s="3"/>
      <c r="F87" s="3"/>
      <c r="G87" s="3"/>
      <c r="H87" s="3"/>
      <c r="I87" s="3"/>
      <c r="J87" s="3"/>
      <c r="K87" s="3"/>
    </row>
    <row r="88" spans="1:11" ht="12.75">
      <c r="A88" s="3"/>
      <c r="B88" s="3"/>
      <c r="C88" s="3"/>
      <c r="D88" s="3"/>
      <c r="E88" s="3"/>
      <c r="F88" s="3"/>
      <c r="G88" s="3"/>
      <c r="H88" s="3"/>
      <c r="I88" s="3"/>
      <c r="J88" s="3"/>
      <c r="K88" s="3"/>
    </row>
    <row r="89" spans="1:11" ht="12.75">
      <c r="A89" s="3"/>
      <c r="B89" s="3"/>
      <c r="C89" s="3"/>
      <c r="D89" s="3"/>
      <c r="E89" s="3"/>
      <c r="F89" s="3"/>
      <c r="G89" s="3"/>
      <c r="H89" s="3"/>
      <c r="I89" s="3"/>
      <c r="J89" s="3"/>
      <c r="K89" s="3"/>
    </row>
    <row r="90" spans="1:11" ht="12.75">
      <c r="A90" s="3"/>
      <c r="B90" s="3"/>
      <c r="C90" s="3"/>
      <c r="D90" s="3"/>
      <c r="E90" s="3"/>
      <c r="F90" s="3"/>
      <c r="G90" s="3"/>
      <c r="H90" s="3"/>
      <c r="I90" s="3"/>
      <c r="J90" s="3"/>
      <c r="K90" s="3"/>
    </row>
    <row r="91" spans="1:11" ht="12.75">
      <c r="A91" s="3"/>
      <c r="B91" s="3"/>
      <c r="C91" s="3"/>
      <c r="D91" s="3"/>
      <c r="E91" s="3"/>
      <c r="F91" s="3"/>
      <c r="G91" s="3"/>
      <c r="H91" s="3"/>
      <c r="I91" s="3"/>
      <c r="J91" s="3"/>
      <c r="K91" s="3"/>
    </row>
    <row r="92" spans="1:11" ht="12.75">
      <c r="A92" s="3"/>
      <c r="B92" s="3"/>
      <c r="C92" s="3"/>
      <c r="D92" s="3"/>
      <c r="E92" s="3"/>
      <c r="F92" s="3"/>
      <c r="G92" s="3"/>
      <c r="H92" s="3"/>
      <c r="I92" s="3"/>
      <c r="J92" s="3"/>
      <c r="K92" s="3"/>
    </row>
    <row r="93" spans="1:11" ht="12.75">
      <c r="A93" s="3"/>
      <c r="B93" s="3"/>
      <c r="C93" s="3"/>
      <c r="D93" s="3"/>
      <c r="E93" s="3"/>
      <c r="F93" s="3"/>
      <c r="G93" s="3"/>
      <c r="H93" s="3"/>
      <c r="I93" s="3"/>
      <c r="J93" s="3"/>
      <c r="K93" s="3"/>
    </row>
    <row r="94" spans="1:11" ht="12.75">
      <c r="A94" s="3"/>
      <c r="B94" s="3"/>
      <c r="C94" s="3"/>
      <c r="D94" s="3"/>
      <c r="E94" s="3"/>
      <c r="F94" s="3"/>
      <c r="G94" s="3"/>
      <c r="H94" s="3"/>
      <c r="I94" s="3"/>
      <c r="J94" s="3"/>
      <c r="K94" s="3"/>
    </row>
    <row r="95" spans="1:11" ht="12.75">
      <c r="A95" s="3"/>
      <c r="B95" s="3"/>
      <c r="C95" s="3"/>
      <c r="D95" s="3"/>
      <c r="E95" s="3"/>
      <c r="F95" s="3"/>
      <c r="G95" s="3"/>
      <c r="H95" s="3"/>
      <c r="I95" s="3"/>
      <c r="J95" s="3"/>
      <c r="K95" s="3"/>
    </row>
    <row r="96" spans="1:11" ht="12.75">
      <c r="A96" s="3"/>
      <c r="B96" s="3"/>
      <c r="C96" s="3"/>
      <c r="D96" s="3"/>
      <c r="E96" s="3"/>
      <c r="F96" s="3"/>
      <c r="G96" s="3"/>
      <c r="H96" s="3"/>
      <c r="I96" s="3"/>
      <c r="J96" s="3"/>
      <c r="K96" s="3"/>
    </row>
    <row r="97" spans="1:11" ht="12.75">
      <c r="A97" s="3"/>
      <c r="B97" s="3"/>
      <c r="C97" s="3"/>
      <c r="D97" s="3"/>
      <c r="E97" s="3"/>
      <c r="F97" s="3"/>
      <c r="G97" s="3"/>
      <c r="H97" s="3"/>
      <c r="I97" s="3"/>
      <c r="J97" s="3"/>
      <c r="K97" s="3"/>
    </row>
    <row r="98" spans="1:11" ht="12.75">
      <c r="A98" s="3"/>
      <c r="B98" s="3"/>
      <c r="C98" s="3"/>
      <c r="D98" s="3"/>
      <c r="E98" s="3"/>
      <c r="F98" s="3"/>
      <c r="G98" s="3"/>
      <c r="H98" s="3"/>
      <c r="I98" s="3"/>
      <c r="J98" s="3"/>
      <c r="K98" s="3"/>
    </row>
    <row r="99" spans="1:11" ht="12.75">
      <c r="A99" s="3"/>
      <c r="B99" s="3"/>
      <c r="C99" s="3"/>
      <c r="D99" s="3"/>
      <c r="E99" s="3"/>
      <c r="F99" s="3"/>
      <c r="G99" s="3"/>
      <c r="H99" s="3"/>
      <c r="I99" s="3"/>
      <c r="J99" s="3"/>
      <c r="K99" s="3"/>
    </row>
    <row r="100" spans="1:11" ht="12.75">
      <c r="A100" s="3"/>
      <c r="B100" s="3"/>
      <c r="C100" s="3"/>
      <c r="D100" s="3"/>
      <c r="E100" s="3"/>
      <c r="F100" s="3"/>
      <c r="G100" s="3"/>
      <c r="H100" s="3"/>
      <c r="I100" s="3"/>
      <c r="J100" s="3"/>
      <c r="K100" s="3"/>
    </row>
    <row r="101" spans="1:11" ht="12.75">
      <c r="A101" s="3"/>
      <c r="B101" s="3"/>
      <c r="C101" s="3"/>
      <c r="D101" s="3"/>
      <c r="E101" s="3"/>
      <c r="F101" s="3"/>
      <c r="G101" s="3"/>
      <c r="H101" s="3"/>
      <c r="I101" s="3"/>
      <c r="J101" s="3"/>
      <c r="K101" s="3"/>
    </row>
    <row r="102" spans="1:11" ht="12.75">
      <c r="A102" s="3"/>
      <c r="B102" s="3"/>
      <c r="C102" s="3"/>
      <c r="D102" s="3"/>
      <c r="E102" s="3"/>
      <c r="F102" s="3"/>
      <c r="G102" s="3"/>
      <c r="H102" s="3"/>
      <c r="I102" s="3"/>
      <c r="J102" s="3"/>
      <c r="K102" s="3"/>
    </row>
    <row r="103" spans="1:11" ht="12.75">
      <c r="A103" s="3"/>
      <c r="B103" s="3"/>
      <c r="C103" s="3"/>
      <c r="D103" s="3"/>
      <c r="E103" s="3"/>
      <c r="F103" s="3"/>
      <c r="G103" s="3"/>
      <c r="H103" s="3"/>
      <c r="I103" s="3"/>
      <c r="J103" s="3"/>
      <c r="K103" s="3"/>
    </row>
    <row r="104" spans="1:11" ht="12.75">
      <c r="A104" s="3"/>
      <c r="B104" s="3"/>
      <c r="C104" s="3"/>
      <c r="D104" s="3"/>
      <c r="E104" s="3"/>
      <c r="F104" s="3"/>
      <c r="G104" s="3"/>
      <c r="H104" s="3"/>
      <c r="I104" s="3"/>
      <c r="J104" s="3"/>
      <c r="K104" s="3"/>
    </row>
    <row r="105" spans="1:11" ht="12.75">
      <c r="A105" s="3"/>
      <c r="B105" s="3"/>
      <c r="C105" s="3"/>
      <c r="D105" s="3"/>
      <c r="E105" s="3"/>
      <c r="F105" s="3"/>
      <c r="G105" s="3"/>
      <c r="H105" s="3"/>
      <c r="I105" s="3"/>
      <c r="J105" s="3"/>
      <c r="K105" s="3"/>
    </row>
    <row r="106" spans="1:11" ht="12.75">
      <c r="A106" s="3"/>
      <c r="B106" s="3"/>
      <c r="C106" s="3"/>
      <c r="D106" s="3"/>
      <c r="E106" s="3"/>
      <c r="F106" s="3"/>
      <c r="G106" s="3"/>
      <c r="H106" s="3"/>
      <c r="I106" s="3"/>
      <c r="J106" s="3"/>
      <c r="K106" s="3"/>
    </row>
    <row r="107" spans="1:11" ht="12.75">
      <c r="A107" s="3"/>
      <c r="B107" s="3"/>
      <c r="C107" s="3"/>
      <c r="D107" s="3"/>
      <c r="E107" s="3"/>
      <c r="F107" s="3"/>
      <c r="G107" s="3"/>
      <c r="H107" s="3"/>
      <c r="I107" s="3"/>
      <c r="J107" s="3"/>
      <c r="K107" s="3"/>
    </row>
    <row r="108" spans="1:11" ht="12.75">
      <c r="A108" s="3"/>
      <c r="B108" s="3"/>
      <c r="C108" s="3"/>
      <c r="D108" s="3"/>
      <c r="E108" s="3"/>
      <c r="F108" s="3"/>
      <c r="G108" s="3"/>
      <c r="H108" s="3"/>
      <c r="I108" s="3"/>
      <c r="J108" s="3"/>
      <c r="K108" s="3"/>
    </row>
    <row r="109" spans="1:11" ht="12.75">
      <c r="A109" s="3"/>
      <c r="B109" s="3"/>
      <c r="C109" s="3"/>
      <c r="D109" s="3"/>
      <c r="E109" s="3"/>
      <c r="F109" s="3"/>
      <c r="G109" s="3"/>
      <c r="H109" s="3"/>
      <c r="I109" s="3"/>
      <c r="J109" s="3"/>
      <c r="K109" s="3"/>
    </row>
    <row r="110" spans="1:11" ht="12.75">
      <c r="A110" s="3"/>
      <c r="B110" s="3"/>
      <c r="C110" s="3"/>
      <c r="D110" s="3"/>
      <c r="E110" s="3"/>
      <c r="F110" s="3"/>
      <c r="G110" s="3"/>
      <c r="H110" s="3"/>
      <c r="I110" s="3"/>
      <c r="J110" s="3"/>
      <c r="K110" s="3"/>
    </row>
    <row r="111" spans="1:11" ht="12.75">
      <c r="A111" s="3"/>
      <c r="B111" s="3"/>
      <c r="C111" s="3"/>
      <c r="D111" s="3"/>
      <c r="E111" s="3"/>
      <c r="F111" s="3"/>
      <c r="G111" s="3"/>
      <c r="H111" s="3"/>
      <c r="I111" s="3"/>
      <c r="J111" s="3"/>
      <c r="K111" s="3"/>
    </row>
    <row r="112" spans="1:11" ht="12.75">
      <c r="A112" s="3"/>
      <c r="B112" s="3"/>
      <c r="C112" s="3"/>
      <c r="D112" s="3"/>
      <c r="E112" s="3"/>
      <c r="F112" s="3"/>
      <c r="G112" s="3"/>
      <c r="H112" s="3"/>
      <c r="I112" s="3"/>
      <c r="J112" s="3"/>
      <c r="K112" s="3"/>
    </row>
    <row r="113" spans="1:11" ht="12.75">
      <c r="A113" s="3"/>
      <c r="B113" s="3"/>
      <c r="C113" s="3"/>
      <c r="D113" s="3"/>
      <c r="E113" s="3"/>
      <c r="F113" s="3"/>
      <c r="G113" s="3"/>
      <c r="H113" s="3"/>
      <c r="I113" s="3"/>
      <c r="J113" s="3"/>
      <c r="K113" s="3"/>
    </row>
    <row r="114" spans="1:11" ht="12.75">
      <c r="A114" s="3"/>
      <c r="B114" s="3"/>
      <c r="C114" s="3"/>
      <c r="D114" s="3"/>
      <c r="E114" s="3"/>
      <c r="F114" s="3"/>
      <c r="G114" s="3"/>
      <c r="H114" s="3"/>
      <c r="I114" s="3"/>
      <c r="J114" s="3"/>
      <c r="K114" s="3"/>
    </row>
    <row r="115" spans="1:11" ht="12.75">
      <c r="A115" s="3"/>
      <c r="B115" s="3"/>
      <c r="C115" s="3"/>
      <c r="D115" s="3"/>
      <c r="E115" s="3"/>
      <c r="F115" s="3"/>
      <c r="G115" s="3"/>
      <c r="H115" s="3"/>
      <c r="I115" s="3"/>
      <c r="J115" s="3"/>
      <c r="K115" s="3"/>
    </row>
    <row r="116" spans="1:11" ht="12.75">
      <c r="A116" s="3"/>
      <c r="B116" s="3"/>
      <c r="C116" s="3"/>
      <c r="D116" s="3"/>
      <c r="E116" s="3"/>
      <c r="F116" s="3"/>
      <c r="G116" s="3"/>
      <c r="H116" s="3"/>
      <c r="I116" s="3"/>
      <c r="J116" s="3"/>
      <c r="K116" s="3"/>
    </row>
    <row r="117" spans="1:11" ht="12.75">
      <c r="A117" s="3"/>
      <c r="B117" s="3"/>
      <c r="C117" s="3"/>
      <c r="D117" s="3"/>
      <c r="E117" s="3"/>
      <c r="F117" s="3"/>
      <c r="G117" s="3"/>
      <c r="H117" s="3"/>
      <c r="I117" s="3"/>
      <c r="J117" s="3"/>
      <c r="K117" s="3"/>
    </row>
    <row r="118" spans="1:11" ht="12.75">
      <c r="A118" s="3"/>
      <c r="B118" s="3"/>
      <c r="C118" s="3"/>
      <c r="D118" s="3"/>
      <c r="E118" s="3"/>
      <c r="F118" s="3"/>
      <c r="G118" s="3"/>
      <c r="H118" s="3"/>
      <c r="I118" s="3"/>
      <c r="J118" s="3"/>
      <c r="K118" s="3"/>
    </row>
    <row r="119" spans="1:11" ht="12.75">
      <c r="A119" s="3"/>
      <c r="B119" s="3"/>
      <c r="C119" s="3"/>
      <c r="D119" s="3"/>
      <c r="E119" s="3"/>
      <c r="F119" s="3"/>
      <c r="G119" s="3"/>
      <c r="H119" s="3"/>
      <c r="I119" s="3"/>
      <c r="J119" s="3"/>
      <c r="K119" s="3"/>
    </row>
    <row r="120" spans="1:11" ht="12.75">
      <c r="A120" s="3"/>
      <c r="B120" s="3"/>
      <c r="C120" s="3"/>
      <c r="D120" s="3"/>
      <c r="E120" s="3"/>
      <c r="F120" s="3"/>
      <c r="G120" s="3"/>
      <c r="H120" s="3"/>
      <c r="I120" s="3"/>
      <c r="J120" s="3"/>
      <c r="K120" s="3"/>
    </row>
    <row r="121" spans="1:11" ht="12.75">
      <c r="A121" s="3"/>
      <c r="B121" s="3"/>
      <c r="C121" s="3"/>
      <c r="D121" s="3"/>
      <c r="E121" s="3"/>
      <c r="F121" s="3"/>
      <c r="G121" s="3"/>
      <c r="H121" s="3"/>
      <c r="I121" s="3"/>
      <c r="J121" s="3"/>
      <c r="K121" s="3"/>
    </row>
    <row r="122" spans="1:11" ht="12.75">
      <c r="A122" s="3"/>
      <c r="B122" s="3"/>
      <c r="C122" s="3"/>
      <c r="D122" s="3"/>
      <c r="E122" s="3"/>
      <c r="F122" s="3"/>
      <c r="G122" s="3"/>
      <c r="H122" s="3"/>
      <c r="I122" s="3"/>
      <c r="J122" s="3"/>
      <c r="K122" s="3"/>
    </row>
    <row r="123" spans="1:11" ht="12.75">
      <c r="A123" s="3"/>
      <c r="B123" s="3"/>
      <c r="C123" s="3"/>
      <c r="D123" s="3"/>
      <c r="E123" s="3"/>
      <c r="F123" s="3"/>
      <c r="G123" s="3"/>
      <c r="H123" s="3"/>
      <c r="I123" s="3"/>
      <c r="J123" s="3"/>
      <c r="K123" s="3"/>
    </row>
    <row r="124" spans="1:11" ht="12.75">
      <c r="A124" s="3"/>
      <c r="B124" s="3"/>
      <c r="C124" s="3"/>
      <c r="D124" s="3"/>
      <c r="E124" s="3"/>
      <c r="F124" s="3"/>
      <c r="G124" s="3"/>
      <c r="H124" s="3"/>
      <c r="I124" s="3"/>
      <c r="J124" s="3"/>
      <c r="K124" s="3"/>
    </row>
    <row r="125" spans="1:11" ht="12.75">
      <c r="A125" s="3"/>
      <c r="B125" s="3"/>
      <c r="C125" s="3"/>
      <c r="D125" s="3"/>
      <c r="E125" s="3"/>
      <c r="F125" s="3"/>
      <c r="G125" s="3"/>
      <c r="H125" s="3"/>
      <c r="I125" s="3"/>
      <c r="J125" s="3"/>
      <c r="K125" s="3"/>
    </row>
    <row r="126" spans="1:11" ht="12.75">
      <c r="A126" s="3"/>
      <c r="B126" s="3"/>
      <c r="C126" s="3"/>
      <c r="D126" s="3"/>
      <c r="E126" s="3"/>
      <c r="F126" s="3"/>
      <c r="G126" s="3"/>
      <c r="H126" s="3"/>
      <c r="I126" s="3"/>
      <c r="J126" s="3"/>
      <c r="K126" s="3"/>
    </row>
    <row r="127" spans="1:11" ht="12.75">
      <c r="A127" s="3"/>
      <c r="B127" s="3"/>
      <c r="C127" s="3"/>
      <c r="D127" s="3"/>
      <c r="E127" s="3"/>
      <c r="F127" s="3"/>
      <c r="G127" s="3"/>
      <c r="H127" s="3"/>
      <c r="I127" s="3"/>
      <c r="J127" s="3"/>
      <c r="K127" s="3"/>
    </row>
    <row r="128" spans="1:11" ht="12.75">
      <c r="A128" s="3"/>
      <c r="B128" s="3"/>
      <c r="C128" s="3"/>
      <c r="D128" s="3"/>
      <c r="E128" s="3"/>
      <c r="F128" s="3"/>
      <c r="G128" s="3"/>
      <c r="H128" s="3"/>
      <c r="I128" s="3"/>
      <c r="J128" s="3"/>
      <c r="K128" s="3"/>
    </row>
    <row r="129" spans="1:11" ht="12.75">
      <c r="A129" s="3"/>
      <c r="B129" s="3"/>
      <c r="C129" s="3"/>
      <c r="D129" s="3"/>
      <c r="E129" s="3"/>
      <c r="F129" s="3"/>
      <c r="G129" s="3"/>
      <c r="H129" s="3"/>
      <c r="I129" s="3"/>
      <c r="J129" s="3"/>
      <c r="K129" s="3"/>
    </row>
    <row r="130" spans="1:11" ht="12.75">
      <c r="A130" s="3"/>
      <c r="B130" s="3"/>
      <c r="C130" s="3"/>
      <c r="D130" s="3"/>
      <c r="E130" s="3"/>
      <c r="F130" s="3"/>
      <c r="G130" s="3"/>
      <c r="H130" s="3"/>
      <c r="I130" s="3"/>
      <c r="J130" s="3"/>
      <c r="K130" s="3"/>
    </row>
    <row r="131" spans="1:11" ht="12.75">
      <c r="A131" s="3"/>
      <c r="B131" s="3"/>
      <c r="C131" s="3"/>
      <c r="D131" s="3"/>
      <c r="E131" s="3"/>
      <c r="F131" s="3"/>
      <c r="G131" s="3"/>
      <c r="H131" s="3"/>
      <c r="I131" s="3"/>
      <c r="J131" s="3"/>
      <c r="K131" s="3"/>
    </row>
    <row r="132" spans="1:11" ht="12.75">
      <c r="A132" s="3"/>
      <c r="B132" s="3"/>
      <c r="C132" s="3"/>
      <c r="D132" s="3"/>
      <c r="E132" s="3"/>
      <c r="F132" s="3"/>
      <c r="G132" s="3"/>
      <c r="H132" s="3"/>
      <c r="I132" s="3"/>
      <c r="J132" s="3"/>
      <c r="K132" s="3"/>
    </row>
    <row r="133" spans="1:11" ht="12.75">
      <c r="A133" s="3"/>
      <c r="B133" s="3"/>
      <c r="C133" s="3"/>
      <c r="D133" s="3"/>
      <c r="E133" s="3"/>
      <c r="F133" s="3"/>
      <c r="G133" s="3"/>
      <c r="H133" s="3"/>
      <c r="I133" s="3"/>
      <c r="J133" s="3"/>
      <c r="K133" s="3"/>
    </row>
    <row r="134" spans="1:11" ht="12.75">
      <c r="A134" s="3"/>
      <c r="B134" s="3"/>
      <c r="C134" s="3"/>
      <c r="D134" s="3"/>
      <c r="E134" s="3"/>
      <c r="F134" s="3"/>
      <c r="G134" s="3"/>
      <c r="H134" s="3"/>
      <c r="I134" s="3"/>
      <c r="J134" s="3"/>
      <c r="K134" s="3"/>
    </row>
    <row r="135" spans="1:11" ht="12.75">
      <c r="A135" s="3"/>
      <c r="B135" s="3"/>
      <c r="C135" s="3"/>
      <c r="D135" s="3"/>
      <c r="E135" s="3"/>
      <c r="F135" s="3"/>
      <c r="G135" s="3"/>
      <c r="H135" s="3"/>
      <c r="I135" s="3"/>
      <c r="J135" s="3"/>
      <c r="K135" s="3"/>
    </row>
    <row r="136" spans="1:11" ht="12.75">
      <c r="A136" s="3"/>
      <c r="B136" s="3"/>
      <c r="C136" s="3"/>
      <c r="D136" s="3"/>
      <c r="E136" s="3"/>
      <c r="F136" s="3"/>
      <c r="G136" s="3"/>
      <c r="H136" s="3"/>
      <c r="I136" s="3"/>
      <c r="J136" s="3"/>
      <c r="K136" s="3"/>
    </row>
    <row r="137" spans="1:11" ht="12.75">
      <c r="A137" s="3"/>
      <c r="B137" s="3"/>
      <c r="C137" s="3"/>
      <c r="D137" s="3"/>
      <c r="E137" s="3"/>
      <c r="F137" s="3"/>
      <c r="G137" s="3"/>
      <c r="H137" s="3"/>
      <c r="I137" s="3"/>
      <c r="J137" s="3"/>
      <c r="K137" s="3"/>
    </row>
    <row r="138" spans="1:11" ht="12.75">
      <c r="A138" s="3"/>
      <c r="B138" s="3"/>
      <c r="C138" s="3"/>
      <c r="D138" s="3"/>
      <c r="E138" s="3"/>
      <c r="F138" s="3"/>
      <c r="G138" s="3"/>
      <c r="H138" s="3"/>
      <c r="I138" s="3"/>
      <c r="J138" s="3"/>
      <c r="K138" s="3"/>
    </row>
    <row r="139" spans="1:11" ht="12.75">
      <c r="A139" s="3"/>
      <c r="B139" s="3"/>
      <c r="C139" s="3"/>
      <c r="D139" s="3"/>
      <c r="E139" s="3"/>
      <c r="F139" s="3"/>
      <c r="G139" s="3"/>
      <c r="H139" s="3"/>
      <c r="I139" s="3"/>
      <c r="J139" s="3"/>
      <c r="K139" s="3"/>
    </row>
    <row r="140" spans="1:11" ht="12.75">
      <c r="A140" s="3"/>
      <c r="B140" s="3"/>
      <c r="C140" s="3"/>
      <c r="D140" s="3"/>
      <c r="E140" s="3"/>
      <c r="F140" s="3"/>
      <c r="G140" s="3"/>
      <c r="H140" s="3"/>
      <c r="I140" s="3"/>
      <c r="J140" s="3"/>
      <c r="K140" s="3"/>
    </row>
    <row r="141" spans="1:11" ht="12.75">
      <c r="A141" s="3"/>
      <c r="B141" s="3"/>
      <c r="C141" s="3"/>
      <c r="D141" s="3"/>
      <c r="E141" s="3"/>
      <c r="F141" s="3"/>
      <c r="G141" s="3"/>
      <c r="H141" s="3"/>
      <c r="I141" s="3"/>
      <c r="J141" s="3"/>
      <c r="K141" s="3"/>
    </row>
    <row r="142" spans="1:11" ht="12.75">
      <c r="A142" s="3"/>
      <c r="B142" s="3"/>
      <c r="C142" s="3"/>
      <c r="D142" s="3"/>
      <c r="E142" s="3"/>
      <c r="F142" s="3"/>
      <c r="G142" s="3"/>
      <c r="H142" s="3"/>
      <c r="I142" s="3"/>
      <c r="J142" s="3"/>
      <c r="K142" s="3"/>
    </row>
    <row r="143" spans="1:11" ht="12.75">
      <c r="A143" s="3"/>
      <c r="B143" s="3"/>
      <c r="C143" s="3"/>
      <c r="D143" s="3"/>
      <c r="E143" s="3"/>
      <c r="F143" s="3"/>
      <c r="G143" s="3"/>
      <c r="H143" s="3"/>
      <c r="I143" s="3"/>
      <c r="J143" s="3"/>
      <c r="K143" s="3"/>
    </row>
    <row r="144" spans="1:11" ht="12.75">
      <c r="A144" s="3"/>
      <c r="B144" s="3"/>
      <c r="C144" s="3"/>
      <c r="D144" s="3"/>
      <c r="E144" s="3"/>
      <c r="F144" s="3"/>
      <c r="G144" s="3"/>
      <c r="H144" s="3"/>
      <c r="I144" s="3"/>
      <c r="J144" s="3"/>
      <c r="K144" s="3"/>
    </row>
    <row r="145" spans="1:11" ht="12.75">
      <c r="A145" s="3"/>
      <c r="B145" s="3"/>
      <c r="C145" s="3"/>
      <c r="D145" s="3"/>
      <c r="E145" s="3"/>
      <c r="F145" s="3"/>
      <c r="G145" s="3"/>
      <c r="H145" s="3"/>
      <c r="I145" s="3"/>
      <c r="J145" s="3"/>
      <c r="K145" s="3"/>
    </row>
    <row r="146" spans="1:11" ht="12.75">
      <c r="A146" s="3"/>
      <c r="B146" s="3"/>
      <c r="C146" s="3"/>
      <c r="D146" s="3"/>
      <c r="E146" s="3"/>
      <c r="F146" s="3"/>
      <c r="G146" s="3"/>
      <c r="H146" s="3"/>
      <c r="I146" s="3"/>
      <c r="J146" s="3"/>
      <c r="K146" s="3"/>
    </row>
    <row r="147" spans="1:11" ht="12.75">
      <c r="A147" s="3"/>
      <c r="B147" s="3"/>
      <c r="C147" s="3"/>
      <c r="D147" s="3"/>
      <c r="E147" s="3"/>
      <c r="F147" s="3"/>
      <c r="G147" s="3"/>
      <c r="H147" s="3"/>
      <c r="I147" s="3"/>
      <c r="J147" s="3"/>
      <c r="K147" s="3"/>
    </row>
    <row r="148" spans="1:11" ht="12.75">
      <c r="A148" s="3"/>
      <c r="B148" s="3"/>
      <c r="C148" s="3"/>
      <c r="D148" s="3"/>
      <c r="E148" s="3"/>
      <c r="F148" s="3"/>
      <c r="G148" s="3"/>
      <c r="H148" s="3"/>
      <c r="I148" s="3"/>
      <c r="J148" s="3"/>
      <c r="K148" s="3"/>
    </row>
    <row r="149" spans="1:11" ht="12.75">
      <c r="A149" s="3"/>
      <c r="B149" s="3"/>
      <c r="C149" s="3"/>
      <c r="D149" s="3"/>
      <c r="E149" s="3"/>
      <c r="F149" s="3"/>
      <c r="G149" s="3"/>
      <c r="H149" s="3"/>
      <c r="I149" s="3"/>
      <c r="J149" s="3"/>
      <c r="K149" s="3"/>
    </row>
    <row r="150" spans="1:11" ht="12.75">
      <c r="A150" s="3"/>
      <c r="B150" s="3"/>
      <c r="C150" s="3"/>
      <c r="D150" s="3"/>
      <c r="E150" s="3"/>
      <c r="F150" s="3"/>
      <c r="G150" s="3"/>
      <c r="H150" s="3"/>
      <c r="I150" s="3"/>
      <c r="J150" s="3"/>
      <c r="K150" s="3"/>
    </row>
    <row r="151" spans="1:11" ht="12.75">
      <c r="A151" s="3"/>
      <c r="B151" s="3"/>
      <c r="C151" s="3"/>
      <c r="D151" s="3"/>
      <c r="E151" s="3"/>
      <c r="F151" s="3"/>
      <c r="G151" s="3"/>
      <c r="H151" s="3"/>
      <c r="I151" s="3"/>
      <c r="J151" s="3"/>
      <c r="K151" s="3"/>
    </row>
    <row r="152" spans="1:11" ht="12.75">
      <c r="A152" s="3"/>
      <c r="B152" s="3"/>
      <c r="C152" s="3"/>
      <c r="D152" s="3"/>
      <c r="E152" s="3"/>
      <c r="F152" s="3"/>
      <c r="G152" s="3"/>
      <c r="H152" s="3"/>
      <c r="I152" s="3"/>
      <c r="J152" s="3"/>
      <c r="K152" s="3"/>
    </row>
    <row r="153" spans="1:11" ht="12.75">
      <c r="A153" s="3"/>
      <c r="B153" s="3"/>
      <c r="C153" s="3"/>
      <c r="D153" s="3"/>
      <c r="E153" s="3"/>
      <c r="F153" s="3"/>
      <c r="G153" s="3"/>
      <c r="H153" s="3"/>
      <c r="I153" s="3"/>
      <c r="J153" s="3"/>
      <c r="K153" s="3"/>
    </row>
    <row r="154" spans="1:11" ht="12.75">
      <c r="A154" s="3"/>
      <c r="B154" s="3"/>
      <c r="C154" s="3"/>
      <c r="D154" s="3"/>
      <c r="E154" s="3"/>
      <c r="F154" s="3"/>
      <c r="G154" s="3"/>
      <c r="H154" s="3"/>
      <c r="I154" s="3"/>
      <c r="J154" s="3"/>
      <c r="K154" s="3"/>
    </row>
    <row r="155" spans="1:11" ht="12.75">
      <c r="A155" s="3"/>
      <c r="B155" s="3"/>
      <c r="C155" s="3"/>
      <c r="D155" s="3"/>
      <c r="E155" s="3"/>
      <c r="F155" s="3"/>
      <c r="G155" s="3"/>
      <c r="H155" s="3"/>
      <c r="I155" s="3"/>
      <c r="J155" s="3"/>
      <c r="K155" s="3"/>
    </row>
    <row r="156" spans="1:11" ht="12.75">
      <c r="A156" s="3"/>
      <c r="B156" s="3"/>
      <c r="C156" s="3"/>
      <c r="D156" s="3"/>
      <c r="E156" s="3"/>
      <c r="F156" s="3"/>
      <c r="G156" s="3"/>
      <c r="H156" s="3"/>
      <c r="I156" s="3"/>
      <c r="J156" s="3"/>
      <c r="K156" s="3"/>
    </row>
    <row r="157" spans="1:11" ht="12.75">
      <c r="A157" s="3"/>
      <c r="B157" s="3"/>
      <c r="C157" s="3"/>
      <c r="D157" s="3"/>
      <c r="E157" s="3"/>
      <c r="F157" s="3"/>
      <c r="G157" s="3"/>
      <c r="H157" s="3"/>
      <c r="I157" s="3"/>
      <c r="J157" s="3"/>
      <c r="K157" s="3"/>
    </row>
    <row r="158" spans="1:11" ht="12.75">
      <c r="A158" s="3"/>
      <c r="B158" s="3"/>
      <c r="C158" s="3"/>
      <c r="D158" s="3"/>
      <c r="E158" s="3"/>
      <c r="F158" s="3"/>
      <c r="G158" s="3"/>
      <c r="H158" s="3"/>
      <c r="I158" s="3"/>
      <c r="J158" s="3"/>
      <c r="K158" s="3"/>
    </row>
    <row r="159" spans="1:11" ht="12.75">
      <c r="A159" s="3"/>
      <c r="B159" s="3"/>
      <c r="C159" s="3"/>
      <c r="D159" s="3"/>
      <c r="E159" s="3"/>
      <c r="F159" s="3"/>
      <c r="G159" s="3"/>
      <c r="H159" s="3"/>
      <c r="I159" s="3"/>
      <c r="J159" s="3"/>
      <c r="K159" s="3"/>
    </row>
    <row r="160" spans="1:11" ht="12.75">
      <c r="A160" s="3"/>
      <c r="I160" s="3"/>
      <c r="J160" s="3"/>
      <c r="K160" s="3"/>
    </row>
    <row r="161" spans="9:11" ht="12.75">
      <c r="I161" s="3"/>
      <c r="J161" s="3"/>
      <c r="K161" s="3"/>
    </row>
    <row r="162" spans="9:11" ht="12.75">
      <c r="I162" s="3"/>
      <c r="J162" s="3"/>
      <c r="K162" s="3"/>
    </row>
    <row r="163" spans="9:10" ht="12.75">
      <c r="I163" s="3"/>
      <c r="J163" s="3"/>
    </row>
    <row r="164" spans="9:10" ht="12.75">
      <c r="I164" s="3"/>
      <c r="J164" s="3"/>
    </row>
  </sheetData>
  <sheetProtection password="C70A" sheet="1" objects="1" scenarios="1"/>
  <mergeCells count="61">
    <mergeCell ref="B31:D31"/>
    <mergeCell ref="F20:H20"/>
    <mergeCell ref="E21:H21"/>
    <mergeCell ref="F22:H22"/>
    <mergeCell ref="E26:H26"/>
    <mergeCell ref="F27:H27"/>
    <mergeCell ref="E28:H28"/>
    <mergeCell ref="F29:H29"/>
    <mergeCell ref="F23:H23"/>
    <mergeCell ref="E19:H19"/>
    <mergeCell ref="F25:H25"/>
    <mergeCell ref="C42:G42"/>
    <mergeCell ref="C38:F38"/>
    <mergeCell ref="E24:H24"/>
    <mergeCell ref="F32:H32"/>
    <mergeCell ref="F36:H36"/>
    <mergeCell ref="F35:H35"/>
    <mergeCell ref="F30:H30"/>
    <mergeCell ref="F33:H33"/>
    <mergeCell ref="E50:H50"/>
    <mergeCell ref="J37:K37"/>
    <mergeCell ref="F41:H41"/>
    <mergeCell ref="J39:K39"/>
    <mergeCell ref="G37:I37"/>
    <mergeCell ref="G38:I38"/>
    <mergeCell ref="G39:H39"/>
    <mergeCell ref="B39:F39"/>
    <mergeCell ref="E1:H1"/>
    <mergeCell ref="F4:H4"/>
    <mergeCell ref="D5:H5"/>
    <mergeCell ref="D6:H6"/>
    <mergeCell ref="D3:E3"/>
    <mergeCell ref="D7:H7"/>
    <mergeCell ref="F8:H8"/>
    <mergeCell ref="D9:H9"/>
    <mergeCell ref="F11:H11"/>
    <mergeCell ref="D10:H10"/>
    <mergeCell ref="A1:C1"/>
    <mergeCell ref="B58:H58"/>
    <mergeCell ref="E15:H15"/>
    <mergeCell ref="E47:H47"/>
    <mergeCell ref="D12:H12"/>
    <mergeCell ref="D13:H13"/>
    <mergeCell ref="F14:H14"/>
    <mergeCell ref="E16:H16"/>
    <mergeCell ref="F17:H17"/>
    <mergeCell ref="E18:H18"/>
    <mergeCell ref="A71:K71"/>
    <mergeCell ref="B61:K61"/>
    <mergeCell ref="B63:K63"/>
    <mergeCell ref="B64:K64"/>
    <mergeCell ref="A77:K77"/>
    <mergeCell ref="A60:K60"/>
    <mergeCell ref="A65:K65"/>
    <mergeCell ref="A72:K72"/>
    <mergeCell ref="A73:K73"/>
    <mergeCell ref="A75:K75"/>
    <mergeCell ref="A76:K76"/>
    <mergeCell ref="A67:K67"/>
    <mergeCell ref="A68:K68"/>
    <mergeCell ref="A69:K69"/>
  </mergeCells>
  <conditionalFormatting sqref="C47">
    <cfRule type="cellIs" priority="1" dxfId="0" operator="lessThan" stopIfTrue="1">
      <formula>2</formula>
    </cfRule>
    <cfRule type="cellIs" priority="2" dxfId="1" operator="between" stopIfTrue="1">
      <formula>2</formula>
      <formula>2.3</formula>
    </cfRule>
    <cfRule type="cellIs" priority="3" dxfId="2" operator="greaterThan" stopIfTrue="1">
      <formula>2.3</formula>
    </cfRule>
  </conditionalFormatting>
  <conditionalFormatting sqref="C41">
    <cfRule type="cellIs" priority="4" dxfId="2" operator="lessThanOrEqual" stopIfTrue="1">
      <formula>0.25</formula>
    </cfRule>
    <cfRule type="cellIs" priority="5" dxfId="0" operator="between" stopIfTrue="1">
      <formula>0.25</formula>
      <formula>0.3</formula>
    </cfRule>
    <cfRule type="cellIs" priority="6" dxfId="3" operator="greaterThan" stopIfTrue="1">
      <formula>0.3</formula>
    </cfRule>
  </conditionalFormatting>
  <conditionalFormatting sqref="C44">
    <cfRule type="cellIs" priority="7" dxfId="3" operator="lessThan" stopIfTrue="1">
      <formula>1</formula>
    </cfRule>
    <cfRule type="cellIs" priority="8" dxfId="1" operator="between" stopIfTrue="1">
      <formula>1</formula>
      <formula>1.5</formula>
    </cfRule>
    <cfRule type="cellIs" priority="9" dxfId="2" operator="greaterThan" stopIfTrue="1">
      <formula>1.5</formula>
    </cfRule>
  </conditionalFormatting>
  <conditionalFormatting sqref="B50:E51">
    <cfRule type="cellIs" priority="10" dxfId="0" operator="greaterThan" stopIfTrue="1">
      <formula>25</formula>
    </cfRule>
  </conditionalFormatting>
  <conditionalFormatting sqref="F27">
    <cfRule type="cellIs" priority="11" dxfId="4" operator="greaterThan" stopIfTrue="1">
      <formula>20</formula>
    </cfRule>
  </conditionalFormatting>
  <conditionalFormatting sqref="C37 E14 E11">
    <cfRule type="cellIs" priority="12" dxfId="2" operator="greaterThan" stopIfTrue="1">
      <formula>0</formula>
    </cfRule>
    <cfRule type="cellIs" priority="13" dxfId="0" operator="lessThan" stopIfTrue="1">
      <formula>0</formula>
    </cfRule>
  </conditionalFormatting>
  <conditionalFormatting sqref="E17 E4 E8">
    <cfRule type="cellIs" priority="14" dxfId="0" operator="greaterThan" stopIfTrue="1">
      <formula>0</formula>
    </cfRule>
    <cfRule type="cellIs" priority="15" dxfId="2" operator="lessThan" stopIfTrue="1">
      <formula>0</formula>
    </cfRule>
  </conditionalFormatting>
  <conditionalFormatting sqref="E23">
    <cfRule type="cellIs" priority="16" dxfId="2" operator="lessThan" stopIfTrue="1">
      <formula>0.01</formula>
    </cfRule>
    <cfRule type="cellIs" priority="17" dxfId="0" operator="greaterThan" stopIfTrue="1">
      <formula>0.102</formula>
    </cfRule>
  </conditionalFormatting>
  <conditionalFormatting sqref="E26">
    <cfRule type="cellIs" priority="18" dxfId="5" operator="equal" stopIfTrue="1">
      <formula>"caution - cost of sales increasing faster than sales"</formula>
    </cfRule>
    <cfRule type="cellIs" priority="19" dxfId="6" operator="equal" stopIfTrue="1">
      <formula>"good - sales increasing faster than cost of sales"</formula>
    </cfRule>
  </conditionalFormatting>
  <conditionalFormatting sqref="E29">
    <cfRule type="cellIs" priority="20" dxfId="7" operator="between" stopIfTrue="1">
      <formula>0.08</formula>
      <formula>0.1</formula>
    </cfRule>
    <cfRule type="cellIs" priority="21" dxfId="2" operator="greaterThan" stopIfTrue="1">
      <formula>0.1</formula>
    </cfRule>
    <cfRule type="cellIs" priority="22" dxfId="3" operator="lessThan" stopIfTrue="1">
      <formula>0.8</formula>
    </cfRule>
  </conditionalFormatting>
  <conditionalFormatting sqref="E25">
    <cfRule type="cellIs" priority="23" dxfId="2" operator="lessThan" stopIfTrue="1">
      <formula>0</formula>
    </cfRule>
    <cfRule type="cellIs" priority="24" dxfId="3" operator="greaterThan" stopIfTrue="1">
      <formula>0.25</formula>
    </cfRule>
    <cfRule type="cellIs" priority="25" dxfId="0" operator="between" stopIfTrue="1">
      <formula>0.01</formula>
      <formula>0.249</formula>
    </cfRule>
  </conditionalFormatting>
  <conditionalFormatting sqref="E35">
    <cfRule type="cellIs" priority="26" dxfId="2" operator="greaterThan" stopIfTrue="1">
      <formula>1</formula>
    </cfRule>
    <cfRule type="cellIs" priority="27" dxfId="0" operator="lessThan" stopIfTrue="1">
      <formula>1</formula>
    </cfRule>
  </conditionalFormatting>
  <conditionalFormatting sqref="C5:C6">
    <cfRule type="cellIs" priority="28" dxfId="2" operator="lessThan" stopIfTrue="1">
      <formula>45</formula>
    </cfRule>
    <cfRule type="cellIs" priority="29" dxfId="1" operator="between" stopIfTrue="1">
      <formula>45.1</formula>
      <formula>60</formula>
    </cfRule>
    <cfRule type="cellIs" priority="30" dxfId="0" operator="greaterThan" stopIfTrue="1">
      <formula>60</formula>
    </cfRule>
  </conditionalFormatting>
  <conditionalFormatting sqref="C9">
    <cfRule type="cellIs" priority="31" dxfId="0" operator="greaterThan" stopIfTrue="1">
      <formula>60</formula>
    </cfRule>
    <cfRule type="cellIs" priority="32" dxfId="1" operator="between" stopIfTrue="1">
      <formula>45</formula>
      <formula>60</formula>
    </cfRule>
    <cfRule type="cellIs" priority="33" dxfId="2" operator="lessThan" stopIfTrue="1">
      <formula>45</formula>
    </cfRule>
  </conditionalFormatting>
  <conditionalFormatting sqref="D35">
    <cfRule type="cellIs" priority="34" dxfId="2" operator="greaterThan" stopIfTrue="1">
      <formula>1</formula>
    </cfRule>
    <cfRule type="cellIs" priority="35" dxfId="0" operator="lessThan" stopIfTrue="1">
      <formula>1</formula>
    </cfRule>
  </conditionalFormatting>
  <conditionalFormatting sqref="E36">
    <cfRule type="cellIs" priority="36" dxfId="8" operator="equal" stopIfTrue="1">
      <formula>"Caution - Net income is declining"</formula>
    </cfRule>
    <cfRule type="cellIs" priority="37" dxfId="9" operator="equal" stopIfTrue="1">
      <formula>"Net income is growing"</formula>
    </cfRule>
  </conditionalFormatting>
  <conditionalFormatting sqref="F36">
    <cfRule type="cellIs" priority="38" dxfId="8" operator="equal" stopIfTrue="1">
      <formula>"caution - net cash is declining"</formula>
    </cfRule>
    <cfRule type="cellIs" priority="39" dxfId="9" operator="equal" stopIfTrue="1">
      <formula>"    net cash is growing"</formula>
    </cfRule>
  </conditionalFormatting>
  <conditionalFormatting sqref="J35">
    <cfRule type="cellIs" priority="40" dxfId="10" operator="lessThanOrEqual" stopIfTrue="1">
      <formula>0</formula>
    </cfRule>
  </conditionalFormatting>
  <conditionalFormatting sqref="K35">
    <cfRule type="expression" priority="41" dxfId="11" stopIfTrue="1">
      <formula>nDataItemsMissing&lt;=0</formula>
    </cfRule>
  </conditionalFormatting>
  <conditionalFormatting sqref="F35">
    <cfRule type="cellIs" priority="42" dxfId="8" operator="equal" stopIfTrue="1">
      <formula>"Oops - Net Cash is growing at a slower rate than Net Income"</formula>
    </cfRule>
  </conditionalFormatting>
  <conditionalFormatting sqref="F4:H4">
    <cfRule type="cellIs" priority="43" dxfId="6" operator="equal" stopIfTrue="1">
      <formula>"OK!, Right direction (Decreasing)"</formula>
    </cfRule>
    <cfRule type="cellIs" priority="44" dxfId="5" operator="equal" stopIfTrue="1">
      <formula>"Oops - Wrong direction (Increasing)"</formula>
    </cfRule>
  </conditionalFormatting>
  <conditionalFormatting sqref="F11:H11">
    <cfRule type="cellIs" priority="45" dxfId="6" operator="equal" stopIfTrue="1">
      <formula>"Way to GO! (Increasing)"</formula>
    </cfRule>
    <cfRule type="cellIs" priority="46" dxfId="5" operator="equal" stopIfTrue="1">
      <formula>"Oh-Oh - Wrong way"</formula>
    </cfRule>
  </conditionalFormatting>
  <conditionalFormatting sqref="F17:H17">
    <cfRule type="cellIs" priority="47" dxfId="6" operator="equal" stopIfTrue="1">
      <formula>"Right direction (Decreasing)"</formula>
    </cfRule>
    <cfRule type="cellIs" priority="48" dxfId="5" operator="equal" stopIfTrue="1">
      <formula>"Wrong direction (Increasing)"</formula>
    </cfRule>
  </conditionalFormatting>
  <conditionalFormatting sqref="F25:H25">
    <cfRule type="cellIs" priority="49" dxfId="5" operator="equal" stopIfTrue="1">
      <formula>"Caution - Why is it increasing?"</formula>
    </cfRule>
  </conditionalFormatting>
  <conditionalFormatting sqref="F29:H29">
    <cfRule type="cellIs" priority="50" dxfId="6" operator="equal" stopIfTrue="1">
      <formula>"Anything over 10 is Great - Substantially over 10 is EXCELLENT"</formula>
    </cfRule>
    <cfRule type="cellIs" priority="51" dxfId="5" operator="equal" stopIfTrue="1">
      <formula>"OOPS, anything less than 10 is bad news"</formula>
    </cfRule>
  </conditionalFormatting>
  <conditionalFormatting sqref="F31">
    <cfRule type="cellIs" priority="52" dxfId="5" operator="equal" stopIfTrue="1">
      <formula>"The return is less than the bond rate.  Is company spending cash wisely?"</formula>
    </cfRule>
    <cfRule type="cellIs" priority="53" dxfId="9" operator="equal" stopIfTrue="1">
      <formula>"Good - Free Cashflow return is greater than the bond yield"</formula>
    </cfRule>
  </conditionalFormatting>
  <conditionalFormatting sqref="C56">
    <cfRule type="cellIs" priority="54" dxfId="2" operator="lessThanOrEqual" stopIfTrue="1">
      <formula>1</formula>
    </cfRule>
    <cfRule type="cellIs" priority="55" dxfId="0" operator="between" stopIfTrue="1">
      <formula>1</formula>
      <formula>3</formula>
    </cfRule>
    <cfRule type="cellIs" priority="56" dxfId="12" operator="greaterThanOrEqual" stopIfTrue="1">
      <formula>3</formula>
    </cfRule>
  </conditionalFormatting>
  <conditionalFormatting sqref="E31">
    <cfRule type="cellIs" priority="57" dxfId="3" operator="lessThan" stopIfTrue="1">
      <formula>$J$34/100</formula>
    </cfRule>
    <cfRule type="cellIs" priority="58" dxfId="13" operator="greaterThanOrEqual" stopIfTrue="1">
      <formula>$J$34/100</formula>
    </cfRule>
  </conditionalFormatting>
  <conditionalFormatting sqref="F30:H30">
    <cfRule type="cellIs" priority="59" dxfId="9" operator="equal" stopIfTrue="1">
      <formula>"Good, the $ amount per share at risk is reduced by this amount"</formula>
    </cfRule>
    <cfRule type="cellIs" priority="60" dxfId="8" operator="equal" stopIfTrue="1">
      <formula>"CAUTION there is added risk because of neg. cash per share"</formula>
    </cfRule>
  </conditionalFormatting>
  <conditionalFormatting sqref="E30">
    <cfRule type="cellIs" priority="61" dxfId="0" operator="lessThanOrEqual" stopIfTrue="1">
      <formula>0</formula>
    </cfRule>
    <cfRule type="cellIs" priority="62" dxfId="14" operator="between" stopIfTrue="1">
      <formula>0</formula>
      <formula>5</formula>
    </cfRule>
    <cfRule type="cellIs" priority="63" dxfId="2" operator="between" stopIfTrue="1">
      <formula>5</formula>
      <formula>9999999</formula>
    </cfRule>
  </conditionalFormatting>
  <conditionalFormatting sqref="E32">
    <cfRule type="cellIs" priority="64" dxfId="1" operator="between" stopIfTrue="1">
      <formula>1</formula>
      <formula>1.5</formula>
    </cfRule>
    <cfRule type="cellIs" priority="65" dxfId="2" operator="greaterThan" stopIfTrue="1">
      <formula>1.5</formula>
    </cfRule>
    <cfRule type="cellIs" priority="66" dxfId="3" operator="lessThan" stopIfTrue="1">
      <formula>1</formula>
    </cfRule>
  </conditionalFormatting>
  <conditionalFormatting sqref="E20">
    <cfRule type="cellIs" priority="67" dxfId="12" operator="between" stopIfTrue="1">
      <formula>0.000001</formula>
      <formula>2.99999999</formula>
    </cfRule>
    <cfRule type="cellIs" priority="68" dxfId="0" operator="between" stopIfTrue="1">
      <formula>3</formula>
      <formula>4.99999999</formula>
    </cfRule>
    <cfRule type="cellIs" priority="69" dxfId="2" operator="greaterThan" stopIfTrue="1">
      <formula>5</formula>
    </cfRule>
  </conditionalFormatting>
  <conditionalFormatting sqref="E27">
    <cfRule type="cellIs" priority="70" dxfId="13" operator="greaterThan" stopIfTrue="1">
      <formula>0.02</formula>
    </cfRule>
    <cfRule type="cellIs" priority="71" dxfId="15" operator="between" stopIfTrue="1">
      <formula>0.02</formula>
      <formula>-0.01</formula>
    </cfRule>
    <cfRule type="cellIs" priority="72" dxfId="3" operator="lessThan" stopIfTrue="1">
      <formula>-0.01</formula>
    </cfRule>
  </conditionalFormatting>
  <conditionalFormatting sqref="D5:H5">
    <cfRule type="cellIs" priority="73" dxfId="16" operator="equal" stopIfTrue="1">
      <formula>"Inventories are also increasing - are the increases substantial?"</formula>
    </cfRule>
    <cfRule type="cellIs" priority="74" dxfId="9" operator="equal" stopIfTrue="1">
      <formula>"Good - Both Accounts Receivable and Inventories are decreasing"</formula>
    </cfRule>
    <cfRule type="cellIs" priority="75" dxfId="9" operator="equal" stopIfTrue="1">
      <formula>"If Sales are increasing at a similar rate, that is probably ok"</formula>
    </cfRule>
  </conditionalFormatting>
  <conditionalFormatting sqref="D6:H6">
    <cfRule type="cellIs" priority="76" dxfId="9" operator="equal" stopIfTrue="1">
      <formula>"Sales and Accounts Receivable are both increasing - If about equal, that's probably ok"</formula>
    </cfRule>
  </conditionalFormatting>
  <conditionalFormatting sqref="D13:H13">
    <cfRule type="cellIs" priority="77" dxfId="8" operator="equal" stopIfTrue="1">
      <formula>"Caution: Inventories growing faster than sales"</formula>
    </cfRule>
    <cfRule type="cellIs" priority="78" dxfId="9" operator="equal" stopIfTrue="1">
      <formula>"Sales to Inventories ratio is OK (Sales growing faster than Inventories)"</formula>
    </cfRule>
  </conditionalFormatting>
  <conditionalFormatting sqref="F20:H20">
    <cfRule type="cellIs" priority="79" dxfId="5" operator="equal" stopIfTrue="1">
      <formula>"Caution, company may be weak financially."</formula>
    </cfRule>
    <cfRule type="cellIs" priority="80" dxfId="6" operator="equal" stopIfTrue="1">
      <formula>"With no LT debt, this item is Not Applicable"</formula>
    </cfRule>
  </conditionalFormatting>
  <conditionalFormatting sqref="F14:H14">
    <cfRule type="cellIs" priority="81" dxfId="17" operator="equal" stopIfTrue="1">
      <formula>"Caution - The investment in PP&amp;E is flat or decreasing"</formula>
    </cfRule>
    <cfRule type="cellIs" priority="82" dxfId="6" operator="equal" stopIfTrue="1">
      <formula>"OK - (Sales should grow as fast)"</formula>
    </cfRule>
  </conditionalFormatting>
  <conditionalFormatting sqref="E15:H15">
    <cfRule type="cellIs" priority="83" dxfId="9" operator="equal" stopIfTrue="1">
      <formula>"Way to GO! Sales are growing faster"</formula>
    </cfRule>
    <cfRule type="cellIs" priority="84" dxfId="8" operator="equal" stopIfTrue="1">
      <formula>"Oops - Sales aren't growing as fast"</formula>
    </cfRule>
  </conditionalFormatting>
  <conditionalFormatting sqref="D12:H12">
    <cfRule type="cellIs" priority="85" dxfId="5" operator="equal" stopIfTrue="1">
      <formula>"Caution - Accts Receivables growing faster than sales"</formula>
    </cfRule>
    <cfRule type="cellIs" priority="86" dxfId="6" operator="equal" stopIfTrue="1">
      <formula>"OK (Sales growing faster than Accts Receivable)"</formula>
    </cfRule>
  </conditionalFormatting>
  <conditionalFormatting sqref="E19:H19">
    <cfRule type="cellIs" priority="87" dxfId="18" operator="equal" stopIfTrue="1">
      <formula>"Debt to Equity Ratio is OK"</formula>
    </cfRule>
    <cfRule type="cellIs" priority="88" dxfId="8" operator="equal" stopIfTrue="1">
      <formula>"Debt to Equity Ratio is High"</formula>
    </cfRule>
  </conditionalFormatting>
  <conditionalFormatting sqref="E28:H28">
    <cfRule type="cellIs" priority="89" dxfId="8" operator="equal" stopIfTrue="1">
      <formula>"caution - cashflow is not increasing at or better than the sales rate"</formula>
    </cfRule>
    <cfRule type="cellIs" priority="90" dxfId="9" operator="equal" stopIfTrue="1">
      <formula>"cashflow is growing faster than sales"</formula>
    </cfRule>
    <cfRule type="cellIs" priority="91" dxfId="8" operator="equal" stopIfTrue="1">
      <formula>"This ratio is not meaningful -- Caution is advised"</formula>
    </cfRule>
  </conditionalFormatting>
  <conditionalFormatting sqref="B39:F39">
    <cfRule type="cellIs" priority="92" dxfId="8" operator="equal" stopIfTrue="1">
      <formula>"Oops, Cash Position is not meaningful - less than 10% of current price"</formula>
    </cfRule>
    <cfRule type="cellIs" priority="93" dxfId="9" operator="equal" stopIfTrue="1">
      <formula>"Good, Cash Position is meaningful - greater than 10% of current price"</formula>
    </cfRule>
  </conditionalFormatting>
  <conditionalFormatting sqref="E21:H21">
    <cfRule type="cellIs" priority="94" dxfId="9" operator="equal" stopIfTrue="1">
      <formula>"This company appears to be in good shape financially."</formula>
    </cfRule>
    <cfRule type="cellIs" priority="95" dxfId="8" operator="equal" stopIfTrue="1">
      <formula>"Caution, Interest Coverage is worrysome"</formula>
    </cfRule>
    <cfRule type="cellIs" priority="96" dxfId="19" operator="equal" stopIfTrue="1">
      <formula>"Caution, Interest Coverage is VERY worrysome"</formula>
    </cfRule>
  </conditionalFormatting>
  <conditionalFormatting sqref="F41:H41">
    <cfRule type="cellIs" priority="97" dxfId="6" operator="equal" stopIfTrue="1">
      <formula>"Long-term Debt is in normal range"</formula>
    </cfRule>
    <cfRule type="cellIs" priority="98" dxfId="5" operator="equal" stopIfTrue="1">
      <formula>"Caution, Long-term debt may be excessive -- Check Section 2B of the SSG -- ROE"</formula>
    </cfRule>
    <cfRule type="cellIs" priority="99" dxfId="6" operator="equal" stopIfTrue="1">
      <formula>"No Long-term Debt"</formula>
    </cfRule>
  </conditionalFormatting>
  <conditionalFormatting sqref="F23:H23">
    <cfRule type="cellIs" priority="100" dxfId="5" operator="equal" stopIfTrue="1">
      <formula>"Wrong direction (Increasing)--Dilution is occuring"</formula>
    </cfRule>
    <cfRule type="cellIs" priority="101" dxfId="6" operator="equal" stopIfTrue="1">
      <formula>"Right Direction (Decreasing)"</formula>
    </cfRule>
    <cfRule type="cellIs" priority="102" dxfId="6" operator="equal" stopIfTrue="1">
      <formula>"No significant change"</formula>
    </cfRule>
  </conditionalFormatting>
  <conditionalFormatting sqref="F8:H8">
    <cfRule type="cellIs" priority="103" dxfId="9" operator="equal" stopIfTrue="1">
      <formula>"YES! - Right direction (Decreasing)"</formula>
    </cfRule>
    <cfRule type="cellIs" priority="104" dxfId="5" operator="equal" stopIfTrue="1">
      <formula>"Whoa, wrong direction (Increasing)"</formula>
    </cfRule>
  </conditionalFormatting>
  <conditionalFormatting sqref="D9:H9">
    <cfRule type="cellIs" priority="105" dxfId="16" operator="equal" stopIfTrue="1">
      <formula>"CAUTION -- Both Accts. Receivable &amp; Inventories are increasing"</formula>
    </cfRule>
    <cfRule type="cellIs" priority="106" dxfId="18" operator="equal" stopIfTrue="1">
      <formula>"Both Accts Rec. &amp; Inventories are decreasing, that's positive."</formula>
    </cfRule>
    <cfRule type="cellIs" priority="107" dxfId="8" operator="equal" stopIfTrue="1">
      <formula>"If Sales are flat or decreasing, Caution"</formula>
    </cfRule>
  </conditionalFormatting>
  <hyperlinks>
    <hyperlink ref="J37" r:id="rId1" display="Click here to navigate to Investor.Reuters.com for Annual Report data"/>
    <hyperlink ref="J39:K39" r:id="rId2" display="Click here to get 10 yr. Bond rate"/>
    <hyperlink ref="J37:K37" r:id="rId3" display="Click here to get Annual Report data"/>
  </hyperlinks>
  <printOptions horizontalCentered="1" verticalCentered="1"/>
  <pageMargins left="0.5" right="0.5" top="0.28" bottom="0.2" header="0" footer="0"/>
  <pageSetup fitToHeight="1" fitToWidth="1" horizontalDpi="300" verticalDpi="300" orientation="landscape" scale="75"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Adams</dc:creator>
  <cp:keywords/>
  <dc:description>Adds info about Cash Position per Share &gt;10%</dc:description>
  <cp:lastModifiedBy>Bob</cp:lastModifiedBy>
  <cp:lastPrinted>2005-08-21T17:25:19Z</cp:lastPrinted>
  <dcterms:created xsi:type="dcterms:W3CDTF">1999-05-06T22:50:29Z</dcterms:created>
  <dcterms:modified xsi:type="dcterms:W3CDTF">2008-06-27T15:07:55Z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